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orisnik\Desktop\agencija han vrana proračun 2026\"/>
    </mc:Choice>
  </mc:AlternateContent>
  <xr:revisionPtr revIDLastSave="0" documentId="13_ncr:1_{0DDAD9BC-4C61-470A-A008-CFC75B858C49}" xr6:coauthVersionLast="47" xr6:coauthVersionMax="47" xr10:uidLastSave="{00000000-0000-0000-0000-000000000000}"/>
  <bookViews>
    <workbookView xWindow="-120" yWindow="-120" windowWidth="29040" windowHeight="15720" tabRatio="954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12" r:id="rId7"/>
    <sheet name="Prihodi" sheetId="11" state="hidden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0" l="1"/>
  <c r="C28" i="8"/>
  <c r="B28" i="8"/>
  <c r="E25" i="3"/>
  <c r="D27" i="3"/>
  <c r="D26" i="3"/>
  <c r="D25" i="3"/>
  <c r="C26" i="3"/>
  <c r="C27" i="3"/>
  <c r="C25" i="3"/>
  <c r="K8" i="12"/>
  <c r="I8" i="12"/>
  <c r="F41" i="12"/>
  <c r="F10" i="12" s="1"/>
  <c r="G41" i="12"/>
  <c r="G10" i="12" s="1"/>
  <c r="G57" i="12"/>
  <c r="F57" i="12"/>
  <c r="G56" i="12"/>
  <c r="G55" i="12" s="1"/>
  <c r="G54" i="12" s="1"/>
  <c r="F56" i="12"/>
  <c r="F55" i="12" s="1"/>
  <c r="F54" i="12" s="1"/>
  <c r="G37" i="12"/>
  <c r="G31" i="12" s="1"/>
  <c r="G30" i="12" s="1"/>
  <c r="F37" i="12"/>
  <c r="F31" i="12" s="1"/>
  <c r="F30" i="12" s="1"/>
  <c r="G21" i="12"/>
  <c r="G20" i="12" s="1"/>
  <c r="F21" i="12"/>
  <c r="F20" i="12" s="1"/>
  <c r="G14" i="12"/>
  <c r="F14" i="12"/>
  <c r="K31" i="12"/>
  <c r="K30" i="12" s="1"/>
  <c r="K10" i="12"/>
  <c r="K14" i="12"/>
  <c r="H15" i="12"/>
  <c r="H14" i="12" s="1"/>
  <c r="H13" i="12" s="1"/>
  <c r="H12" i="12" s="1"/>
  <c r="K13" i="12"/>
  <c r="K12" i="12" s="1"/>
  <c r="K20" i="12"/>
  <c r="K40" i="12"/>
  <c r="K39" i="12"/>
  <c r="K55" i="12"/>
  <c r="K54" i="12" s="1"/>
  <c r="H42" i="12"/>
  <c r="D31" i="12"/>
  <c r="D21" i="12"/>
  <c r="D14" i="12"/>
  <c r="G11" i="12" l="1"/>
  <c r="C31" i="8" s="1"/>
  <c r="G40" i="12"/>
  <c r="G39" i="12" s="1"/>
  <c r="F11" i="12"/>
  <c r="B31" i="8" s="1"/>
  <c r="F13" i="12"/>
  <c r="F12" i="12" s="1"/>
  <c r="F9" i="12"/>
  <c r="G13" i="12"/>
  <c r="G12" i="12" s="1"/>
  <c r="G9" i="12"/>
  <c r="F40" i="12"/>
  <c r="F39" i="12" s="1"/>
  <c r="D10" i="12"/>
  <c r="G7" i="12" l="1"/>
  <c r="G8" i="12" s="1"/>
  <c r="C25" i="8"/>
  <c r="F7" i="12"/>
  <c r="F8" i="12" s="1"/>
  <c r="B25" i="8"/>
  <c r="F15" i="9"/>
  <c r="E15" i="9"/>
  <c r="D15" i="9"/>
  <c r="C15" i="9"/>
  <c r="B15" i="9"/>
  <c r="L58" i="12"/>
  <c r="P58" i="12" s="1"/>
  <c r="J58" i="12"/>
  <c r="N58" i="12" s="1"/>
  <c r="H57" i="12"/>
  <c r="D57" i="12"/>
  <c r="H56" i="12"/>
  <c r="L53" i="12"/>
  <c r="P53" i="12" s="1"/>
  <c r="J53" i="12"/>
  <c r="N53" i="12" s="1"/>
  <c r="E53" i="12"/>
  <c r="L52" i="12"/>
  <c r="P52" i="12" s="1"/>
  <c r="J52" i="12"/>
  <c r="N52" i="12" s="1"/>
  <c r="L51" i="12"/>
  <c r="P51" i="12" s="1"/>
  <c r="J51" i="12"/>
  <c r="N51" i="12" s="1"/>
  <c r="E51" i="12"/>
  <c r="L50" i="12"/>
  <c r="P50" i="12" s="1"/>
  <c r="J50" i="12"/>
  <c r="N50" i="12" s="1"/>
  <c r="E50" i="12"/>
  <c r="L49" i="12"/>
  <c r="P49" i="12" s="1"/>
  <c r="J49" i="12"/>
  <c r="E49" i="12"/>
  <c r="L48" i="12"/>
  <c r="J48" i="12"/>
  <c r="N48" i="12" s="1"/>
  <c r="E48" i="12"/>
  <c r="L47" i="12"/>
  <c r="P47" i="12" s="1"/>
  <c r="J47" i="12"/>
  <c r="N47" i="12" s="1"/>
  <c r="E47" i="12"/>
  <c r="L46" i="12"/>
  <c r="J46" i="12"/>
  <c r="N46" i="12" s="1"/>
  <c r="E46" i="12"/>
  <c r="L45" i="12"/>
  <c r="P45" i="12" s="1"/>
  <c r="J45" i="12"/>
  <c r="N45" i="12" s="1"/>
  <c r="L44" i="12"/>
  <c r="P44" i="12" s="1"/>
  <c r="J44" i="12"/>
  <c r="E44" i="12"/>
  <c r="L43" i="12"/>
  <c r="J43" i="12"/>
  <c r="E43" i="12"/>
  <c r="H41" i="12"/>
  <c r="D41" i="12"/>
  <c r="L38" i="12"/>
  <c r="P38" i="12" s="1"/>
  <c r="J38" i="12"/>
  <c r="N38" i="12" s="1"/>
  <c r="H37" i="12"/>
  <c r="L37" i="12" s="1"/>
  <c r="L36" i="12"/>
  <c r="P36" i="12" s="1"/>
  <c r="J36" i="12"/>
  <c r="N36" i="12" s="1"/>
  <c r="L35" i="12"/>
  <c r="J35" i="12"/>
  <c r="E35" i="12"/>
  <c r="L34" i="12"/>
  <c r="P34" i="12" s="1"/>
  <c r="J34" i="12"/>
  <c r="N34" i="12" s="1"/>
  <c r="E34" i="12"/>
  <c r="L33" i="12"/>
  <c r="P33" i="12" s="1"/>
  <c r="J33" i="12"/>
  <c r="N33" i="12" s="1"/>
  <c r="E33" i="12"/>
  <c r="H32" i="12"/>
  <c r="E27" i="3" s="1"/>
  <c r="D32" i="12"/>
  <c r="L29" i="12"/>
  <c r="P29" i="12" s="1"/>
  <c r="J29" i="12"/>
  <c r="N29" i="12" s="1"/>
  <c r="L28" i="12"/>
  <c r="P28" i="12" s="1"/>
  <c r="J28" i="12"/>
  <c r="N28" i="12" s="1"/>
  <c r="L27" i="12"/>
  <c r="P27" i="12" s="1"/>
  <c r="J27" i="12"/>
  <c r="N27" i="12" s="1"/>
  <c r="L26" i="12"/>
  <c r="P26" i="12" s="1"/>
  <c r="J26" i="12"/>
  <c r="N26" i="12" s="1"/>
  <c r="E26" i="12"/>
  <c r="L25" i="12"/>
  <c r="J25" i="12"/>
  <c r="L24" i="12"/>
  <c r="P24" i="12" s="1"/>
  <c r="J24" i="12"/>
  <c r="N24" i="12" s="1"/>
  <c r="L23" i="12"/>
  <c r="P23" i="12" s="1"/>
  <c r="J23" i="12"/>
  <c r="N23" i="12" s="1"/>
  <c r="E23" i="12"/>
  <c r="H22" i="12"/>
  <c r="D22" i="12"/>
  <c r="L19" i="12"/>
  <c r="P19" i="12" s="1"/>
  <c r="J19" i="12"/>
  <c r="N19" i="12" s="1"/>
  <c r="E19" i="12"/>
  <c r="L18" i="12"/>
  <c r="J18" i="12"/>
  <c r="E18" i="12"/>
  <c r="L17" i="12"/>
  <c r="P17" i="12" s="1"/>
  <c r="J17" i="12"/>
  <c r="E17" i="12"/>
  <c r="L16" i="12"/>
  <c r="J16" i="12"/>
  <c r="N16" i="12" s="1"/>
  <c r="E16" i="12"/>
  <c r="D15" i="12"/>
  <c r="D9" i="12" s="1"/>
  <c r="F20" i="11"/>
  <c r="J20" i="11" s="1"/>
  <c r="E20" i="11"/>
  <c r="I19" i="11"/>
  <c r="D19" i="11"/>
  <c r="J18" i="11"/>
  <c r="H18" i="11"/>
  <c r="E18" i="11"/>
  <c r="J17" i="11"/>
  <c r="H17" i="11"/>
  <c r="E17" i="11"/>
  <c r="J16" i="11"/>
  <c r="H16" i="11"/>
  <c r="E16" i="11"/>
  <c r="I15" i="11"/>
  <c r="F15" i="11"/>
  <c r="D15" i="11"/>
  <c r="F14" i="11"/>
  <c r="J14" i="11" s="1"/>
  <c r="E14" i="11"/>
  <c r="F13" i="11"/>
  <c r="J13" i="11" s="1"/>
  <c r="E13" i="11"/>
  <c r="F12" i="11"/>
  <c r="J12" i="11" s="1"/>
  <c r="E12" i="11"/>
  <c r="F20" i="10"/>
  <c r="J20" i="10"/>
  <c r="I20" i="10"/>
  <c r="H20" i="10"/>
  <c r="G20" i="10"/>
  <c r="G11" i="3"/>
  <c r="J9" i="10" s="1"/>
  <c r="F11" i="3"/>
  <c r="I9" i="10" s="1"/>
  <c r="E11" i="3"/>
  <c r="H9" i="10" s="1"/>
  <c r="D11" i="3"/>
  <c r="G9" i="10" s="1"/>
  <c r="C11" i="3"/>
  <c r="E26" i="3" l="1"/>
  <c r="O17" i="12"/>
  <c r="D10" i="11"/>
  <c r="H10" i="12"/>
  <c r="D28" i="8" s="1"/>
  <c r="H40" i="12"/>
  <c r="H39" i="12" s="1"/>
  <c r="L32" i="12"/>
  <c r="H31" i="12"/>
  <c r="H30" i="12" s="1"/>
  <c r="J56" i="12"/>
  <c r="J55" i="12" s="1"/>
  <c r="J54" i="12" s="1"/>
  <c r="H11" i="12"/>
  <c r="D31" i="8" s="1"/>
  <c r="H55" i="12"/>
  <c r="H54" i="12" s="1"/>
  <c r="L22" i="12"/>
  <c r="H21" i="12"/>
  <c r="H9" i="12" s="1"/>
  <c r="D25" i="8" s="1"/>
  <c r="N43" i="12"/>
  <c r="J42" i="12"/>
  <c r="N42" i="12" s="1"/>
  <c r="P43" i="12"/>
  <c r="L42" i="12"/>
  <c r="L57" i="12"/>
  <c r="N35" i="12"/>
  <c r="N25" i="12"/>
  <c r="N18" i="12"/>
  <c r="O25" i="12"/>
  <c r="O35" i="12"/>
  <c r="O44" i="12"/>
  <c r="P25" i="12"/>
  <c r="O18" i="12"/>
  <c r="U16" i="12"/>
  <c r="H13" i="11"/>
  <c r="F19" i="11"/>
  <c r="H20" i="11"/>
  <c r="O51" i="12"/>
  <c r="P18" i="12"/>
  <c r="O34" i="12"/>
  <c r="O47" i="12"/>
  <c r="O43" i="12"/>
  <c r="P37" i="12"/>
  <c r="O16" i="12"/>
  <c r="O48" i="12"/>
  <c r="O19" i="12"/>
  <c r="P48" i="12"/>
  <c r="J37" i="12"/>
  <c r="N37" i="12" s="1"/>
  <c r="O38" i="12"/>
  <c r="L56" i="12"/>
  <c r="O28" i="12"/>
  <c r="U17" i="12"/>
  <c r="P35" i="12"/>
  <c r="P32" i="12"/>
  <c r="W17" i="12"/>
  <c r="P22" i="12"/>
  <c r="W16" i="12"/>
  <c r="D7" i="12"/>
  <c r="P16" i="12"/>
  <c r="O46" i="12"/>
  <c r="L15" i="12"/>
  <c r="O36" i="12"/>
  <c r="P46" i="12"/>
  <c r="N49" i="12"/>
  <c r="O49" i="12"/>
  <c r="O33" i="12"/>
  <c r="L41" i="12"/>
  <c r="O29" i="12"/>
  <c r="O52" i="12"/>
  <c r="J57" i="12"/>
  <c r="N57" i="12" s="1"/>
  <c r="J15" i="12"/>
  <c r="J14" i="12" s="1"/>
  <c r="J13" i="12" s="1"/>
  <c r="J41" i="12"/>
  <c r="N17" i="12"/>
  <c r="O23" i="12"/>
  <c r="O26" i="12"/>
  <c r="N44" i="12"/>
  <c r="U15" i="12"/>
  <c r="J32" i="12"/>
  <c r="F27" i="3" s="1"/>
  <c r="O50" i="12"/>
  <c r="O24" i="12"/>
  <c r="O27" i="12"/>
  <c r="O53" i="12"/>
  <c r="O45" i="12"/>
  <c r="J22" i="12"/>
  <c r="O58" i="12"/>
  <c r="J11" i="11"/>
  <c r="J19" i="11"/>
  <c r="H14" i="11"/>
  <c r="H15" i="11"/>
  <c r="J15" i="11"/>
  <c r="F11" i="11"/>
  <c r="H12" i="11"/>
  <c r="F37" i="10"/>
  <c r="N56" i="12" l="1"/>
  <c r="L31" i="12"/>
  <c r="L30" i="12" s="1"/>
  <c r="G27" i="3"/>
  <c r="J21" i="12"/>
  <c r="J20" i="12" s="1"/>
  <c r="F26" i="3"/>
  <c r="L21" i="12"/>
  <c r="L20" i="12" s="1"/>
  <c r="G26" i="3"/>
  <c r="J12" i="12"/>
  <c r="F25" i="3"/>
  <c r="L14" i="12"/>
  <c r="L13" i="12" s="1"/>
  <c r="L12" i="12" s="1"/>
  <c r="G25" i="3"/>
  <c r="L10" i="12"/>
  <c r="F28" i="8" s="1"/>
  <c r="L40" i="12"/>
  <c r="L39" i="12" s="1"/>
  <c r="P56" i="12"/>
  <c r="L55" i="12"/>
  <c r="L54" i="12" s="1"/>
  <c r="N41" i="12"/>
  <c r="J40" i="12"/>
  <c r="J39" i="12" s="1"/>
  <c r="J10" i="12"/>
  <c r="E28" i="8" s="1"/>
  <c r="J11" i="12"/>
  <c r="L11" i="12"/>
  <c r="F31" i="8" s="1"/>
  <c r="O32" i="12"/>
  <c r="J31" i="12"/>
  <c r="J30" i="12" s="1"/>
  <c r="H7" i="12"/>
  <c r="H8" i="12" s="1"/>
  <c r="H20" i="12"/>
  <c r="P42" i="12"/>
  <c r="O42" i="12"/>
  <c r="P57" i="12"/>
  <c r="P31" i="12"/>
  <c r="N14" i="12"/>
  <c r="N21" i="12"/>
  <c r="P14" i="12"/>
  <c r="O14" i="12"/>
  <c r="O57" i="12"/>
  <c r="F10" i="11"/>
  <c r="H19" i="11"/>
  <c r="U18" i="12"/>
  <c r="O37" i="12"/>
  <c r="O56" i="12"/>
  <c r="L9" i="12"/>
  <c r="F25" i="8" s="1"/>
  <c r="W15" i="12"/>
  <c r="P15" i="12"/>
  <c r="O15" i="12"/>
  <c r="J9" i="12"/>
  <c r="E25" i="8" s="1"/>
  <c r="V15" i="12"/>
  <c r="N15" i="12"/>
  <c r="V16" i="12"/>
  <c r="N22" i="12"/>
  <c r="P41" i="12"/>
  <c r="O41" i="12"/>
  <c r="O22" i="12"/>
  <c r="N32" i="12"/>
  <c r="V17" i="12"/>
  <c r="H11" i="11"/>
  <c r="J10" i="11"/>
  <c r="G13" i="6"/>
  <c r="F13" i="6"/>
  <c r="F16" i="9"/>
  <c r="E16" i="9"/>
  <c r="E13" i="6"/>
  <c r="D13" i="6"/>
  <c r="C13" i="6"/>
  <c r="C16" i="9"/>
  <c r="B16" i="9"/>
  <c r="D16" i="9"/>
  <c r="N11" i="12" l="1"/>
  <c r="E31" i="8"/>
  <c r="P11" i="12"/>
  <c r="O11" i="12"/>
  <c r="N31" i="12"/>
  <c r="P10" i="12"/>
  <c r="N10" i="12"/>
  <c r="O31" i="12"/>
  <c r="P21" i="12"/>
  <c r="O21" i="12"/>
  <c r="V18" i="12"/>
  <c r="W18" i="12" s="1"/>
  <c r="N9" i="12"/>
  <c r="J7" i="12"/>
  <c r="O9" i="12"/>
  <c r="L7" i="12"/>
  <c r="L8" i="12" s="1"/>
  <c r="P9" i="12"/>
  <c r="H10" i="11"/>
  <c r="C17" i="8"/>
  <c r="D17" i="8"/>
  <c r="E17" i="8"/>
  <c r="F17" i="8"/>
  <c r="C14" i="8"/>
  <c r="D14" i="8"/>
  <c r="E14" i="8"/>
  <c r="F14" i="8"/>
  <c r="C11" i="8"/>
  <c r="D11" i="8"/>
  <c r="E11" i="8"/>
  <c r="F11" i="8"/>
  <c r="H8" i="10"/>
  <c r="N7" i="12" l="1"/>
  <c r="J8" i="12"/>
  <c r="O10" i="12"/>
  <c r="O7" i="12"/>
  <c r="P7" i="12"/>
  <c r="F10" i="8"/>
  <c r="D10" i="8"/>
  <c r="C10" i="8"/>
  <c r="F30" i="8"/>
  <c r="E30" i="8"/>
  <c r="E10" i="8"/>
  <c r="F24" i="8"/>
  <c r="E24" i="8"/>
  <c r="C27" i="8"/>
  <c r="D27" i="8"/>
  <c r="E27" i="8"/>
  <c r="F27" i="8"/>
  <c r="C34" i="8"/>
  <c r="D34" i="8"/>
  <c r="E34" i="8"/>
  <c r="F34" i="8"/>
  <c r="D24" i="3"/>
  <c r="D23" i="3" s="1"/>
  <c r="E24" i="3"/>
  <c r="E23" i="3" s="1"/>
  <c r="F24" i="3"/>
  <c r="F23" i="3" s="1"/>
  <c r="I12" i="10" s="1"/>
  <c r="I15" i="10" s="1"/>
  <c r="G24" i="3"/>
  <c r="G23" i="3" s="1"/>
  <c r="J12" i="10" s="1"/>
  <c r="J15" i="10" s="1"/>
  <c r="G8" i="10"/>
  <c r="I8" i="10"/>
  <c r="J8" i="10"/>
  <c r="B27" i="8"/>
  <c r="B24" i="8"/>
  <c r="B34" i="8"/>
  <c r="B17" i="8"/>
  <c r="B14" i="8"/>
  <c r="B10" i="8" s="1"/>
  <c r="B11" i="8"/>
  <c r="D30" i="8" l="1"/>
  <c r="D24" i="8"/>
  <c r="H12" i="10"/>
  <c r="H15" i="10" s="1"/>
  <c r="F23" i="8"/>
  <c r="E23" i="8"/>
  <c r="C30" i="8"/>
  <c r="G12" i="10"/>
  <c r="G15" i="10" s="1"/>
  <c r="B30" i="8"/>
  <c r="B23" i="8" s="1"/>
  <c r="D23" i="8" l="1"/>
  <c r="I11" i="10"/>
  <c r="E12" i="5"/>
  <c r="E11" i="5" s="1"/>
  <c r="E10" i="5" s="1"/>
  <c r="H11" i="10"/>
  <c r="H14" i="10" s="1"/>
  <c r="D12" i="5"/>
  <c r="J11" i="10"/>
  <c r="F12" i="5"/>
  <c r="F11" i="5" s="1"/>
  <c r="F10" i="5" s="1"/>
  <c r="G11" i="10"/>
  <c r="G14" i="10" s="1"/>
  <c r="C12" i="5"/>
  <c r="C24" i="8"/>
  <c r="C23" i="8" s="1"/>
  <c r="C24" i="3"/>
  <c r="D11" i="5" l="1"/>
  <c r="D10" i="5" s="1"/>
  <c r="C11" i="5"/>
  <c r="C10" i="5" s="1"/>
  <c r="C23" i="3"/>
  <c r="F12" i="10" s="1"/>
  <c r="F15" i="10" s="1"/>
  <c r="G37" i="10"/>
  <c r="H37" i="10" s="1"/>
  <c r="I34" i="10" s="1"/>
  <c r="I37" i="10" s="1"/>
  <c r="J34" i="10" s="1"/>
  <c r="J37" i="10" s="1"/>
  <c r="J21" i="10"/>
  <c r="I21" i="10"/>
  <c r="H21" i="10"/>
  <c r="G21" i="10"/>
  <c r="F21" i="10"/>
  <c r="F8" i="10"/>
  <c r="F11" i="10" l="1"/>
  <c r="F14" i="10" s="1"/>
  <c r="F22" i="10" s="1"/>
  <c r="B12" i="5"/>
  <c r="B11" i="5" s="1"/>
  <c r="B10" i="5" s="1"/>
  <c r="I14" i="10"/>
  <c r="I22" i="10" s="1"/>
  <c r="I28" i="10" s="1"/>
  <c r="I29" i="10" s="1"/>
  <c r="J14" i="10"/>
  <c r="J22" i="10" s="1"/>
  <c r="J28" i="10" s="1"/>
  <c r="J29" i="10" s="1"/>
  <c r="H22" i="10"/>
  <c r="G22" i="10"/>
  <c r="G28" i="10" l="1"/>
  <c r="G29" i="10" s="1"/>
  <c r="H28" i="10"/>
  <c r="H2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D26" authorId="0" shapeId="0" xr:uid="{7E54D2DF-E550-4483-A83A-9204D95DBE6D}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KNJIGOVODSTVO
</t>
        </r>
      </text>
    </comment>
    <comment ref="B33" authorId="0" shapeId="0" xr:uid="{49BD9247-880D-4DFF-91BB-3F8E930170E3}">
      <text>
        <r>
          <rPr>
            <b/>
            <sz val="9"/>
            <color indexed="81"/>
            <rFont val="Segoe UI"/>
            <family val="2"/>
            <charset val="238"/>
          </rPr>
          <t>Korisnik:
HBOR je u javnom sektoru molim te provjeri konta jesu uredu</t>
        </r>
      </text>
    </comment>
    <comment ref="B38" authorId="0" shapeId="0" xr:uid="{090A9330-E7A7-485E-8B06-D4CA41771F18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HBOR JE U JAVNOM SEKTORU MOLIM TE PROVJERI KONTA JESU UREDU</t>
        </r>
      </text>
    </comment>
    <comment ref="D49" authorId="0" shapeId="0" xr:uid="{8C6AF8E7-C41C-4B26-9FFE-1DD750AC362A}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6.730,00 jednokratno I mjesecni najam od 763, Elektrnički rn 1.035</t>
        </r>
      </text>
    </comment>
  </commentList>
</comments>
</file>

<file path=xl/sharedStrings.xml><?xml version="1.0" encoding="utf-8"?>
<sst xmlns="http://schemas.openxmlformats.org/spreadsheetml/2006/main" count="343" uniqueCount="202">
  <si>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</si>
  <si>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</si>
  <si>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</si>
  <si>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</si>
  <si>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</si>
  <si>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</si>
  <si>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Prihodi poslovanja</t>
  </si>
  <si>
    <t>Prihodi od prodaje nefinancijske imovine</t>
  </si>
  <si>
    <t>Naziv rashoda</t>
  </si>
  <si>
    <t>Rashodi poslovanja</t>
  </si>
  <si>
    <t>Rashodi za zaposlene</t>
  </si>
  <si>
    <t>RASHODI PREMA FUNKCIJSKOJ KLASIFIKACIJI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</si>
  <si>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</si>
  <si>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</si>
  <si>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</si>
  <si>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</si>
  <si>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</si>
  <si>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</si>
  <si>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</si>
  <si>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</si>
  <si>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</si>
  <si>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…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</si>
  <si>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</si>
  <si>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</si>
  <si>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</si>
  <si>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</si>
  <si>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</si>
  <si>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</si>
  <si>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</si>
  <si>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</si>
  <si>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5 Pomoći</t>
  </si>
  <si>
    <t>1 Opći prihodi i primici</t>
  </si>
  <si>
    <t xml:space="preserve">  11 Opći prihodi i primici</t>
  </si>
  <si>
    <t>3 Vlastiti prihodi</t>
  </si>
  <si>
    <t xml:space="preserve">  31 Vlastiti prihodi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</si>
  <si>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</si>
  <si>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</si>
  <si>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</si>
  <si>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</si>
  <si>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</si>
  <si>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</si>
  <si>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</si>
  <si>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</si>
  <si>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</si>
  <si>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I RASHODI PREMA EKONOMSKOJ KLASIFIKACIJI</t>
  </si>
  <si>
    <t>PRIHODI I RASHODI PREMA IZVORIMA FINANCIRANJA</t>
  </si>
  <si>
    <t xml:space="preserve">B. RAČUN FINANCIRANJA </t>
  </si>
  <si>
    <t>RAČUN FINANCIRANJA PREMA EKONOMSKOJ KLASIFIKACIJI</t>
  </si>
  <si>
    <t>RAČUN FINANCIRANJA PREMA IZVORIMA FINANCIRANJA</t>
  </si>
  <si>
    <t>Razred/ skupina</t>
  </si>
  <si>
    <t>UKUPNO RASHODI</t>
  </si>
  <si>
    <t>UKUPNO PRIHODI</t>
  </si>
  <si>
    <t>Projekcija 
 2027.</t>
  </si>
  <si>
    <t>UKUPNO PRIMICI</t>
  </si>
  <si>
    <t>UKUPNO IZDACI</t>
  </si>
  <si>
    <t>8 Namjenski primici od financijske imovine i zaduživanja</t>
  </si>
  <si>
    <t xml:space="preserve">  81 Namjenski primici od financijske imovine i zaduživanja</t>
  </si>
  <si>
    <t>Brojčana oznaka i naziv</t>
  </si>
  <si>
    <t>Prihodi od prodaje proizvoda i roba te pruženih usluga i prihodi od donacija</t>
  </si>
  <si>
    <t>Prihodi iz nadležnog proračuna i od HZZO-a na temelju ugovornih obveza</t>
  </si>
  <si>
    <t>Financijski rashodi</t>
  </si>
  <si>
    <t>52 Kapitaln epomoći</t>
  </si>
  <si>
    <t>52 Kapitalne pomoći</t>
  </si>
  <si>
    <t>9 Višak poslovanja</t>
  </si>
  <si>
    <t>91 Višak</t>
  </si>
  <si>
    <t>08 Rekreacija, kultura i religija</t>
  </si>
  <si>
    <t>086 Rashodi za rekreaciju, kulturu i religiju koji nisu drugdje svrstani</t>
  </si>
  <si>
    <t>OPĆI PRIHODI I PRIMICI</t>
  </si>
  <si>
    <t>VLASTITI PRIHODI</t>
  </si>
  <si>
    <t>Projekcija 
2028.</t>
  </si>
  <si>
    <t>Plan 2026.</t>
  </si>
  <si>
    <t>Tekući plan 2025.</t>
  </si>
  <si>
    <t>Izvršenje 2024.</t>
  </si>
  <si>
    <t>PRORAČUN AGENCIJE HAN VRANA
ZA 2026. I PROJEKCIJA ZA 2027. I 2028. GODINU</t>
  </si>
  <si>
    <t>PRORAČUN AGENCIJA HAN VRANA
ZA 2026. I PROJEKCIJA ZA 2027. I 2028. GODINU</t>
  </si>
  <si>
    <t>POMOĆI</t>
  </si>
  <si>
    <t>JAVNE USTANOVE</t>
  </si>
  <si>
    <t>AGENCIJA HAN VRANA</t>
  </si>
  <si>
    <t>5.0.</t>
  </si>
  <si>
    <t>3.1.</t>
  </si>
  <si>
    <t>50 Tekuće pomoći</t>
  </si>
  <si>
    <t>31 Vlastiti prihodi</t>
  </si>
  <si>
    <t>Ostali prihodi</t>
  </si>
  <si>
    <t>Tekuće pomoći proračunu iz drugih proračuna</t>
  </si>
  <si>
    <t>J.U. Agencija Han Vrana</t>
  </si>
  <si>
    <t>Marina 1</t>
  </si>
  <si>
    <t>23211 Pakoštane</t>
  </si>
  <si>
    <t>OIB 32843160628</t>
  </si>
  <si>
    <t>PROJEKCIJA PLANA PRORAČUNA</t>
  </si>
  <si>
    <t>POZICIJA</t>
  </si>
  <si>
    <t>BROJ KONTA</t>
  </si>
  <si>
    <t>VRSTA PRIHODA / PRIMITAKA</t>
  </si>
  <si>
    <t>PLAN PRORAČUNA 2023</t>
  </si>
  <si>
    <t>PLAN  2026 EUR</t>
  </si>
  <si>
    <t>PROJEKCIJA 2027 EUR</t>
  </si>
  <si>
    <t>PROJEKCIJA 2028 EUR</t>
  </si>
  <si>
    <t>2/1 INDEKS</t>
  </si>
  <si>
    <t>3/2 INDEKS</t>
  </si>
  <si>
    <t>3/1 INDEKS</t>
  </si>
  <si>
    <t>AGENCIJA HAN VRANA-PRIHODI</t>
  </si>
  <si>
    <t>Program</t>
  </si>
  <si>
    <t>Provedba zakonskog standarda u kulturi</t>
  </si>
  <si>
    <t xml:space="preserve">Izvor </t>
  </si>
  <si>
    <t>1.1.</t>
  </si>
  <si>
    <t>P001</t>
  </si>
  <si>
    <t>Tekuće pomoći od općinskog proračuna</t>
  </si>
  <si>
    <t>P002</t>
  </si>
  <si>
    <t>Tekuće pomoći od općinskog proračuna za arheološka istraživanja</t>
  </si>
  <si>
    <t>P003</t>
  </si>
  <si>
    <t>Tekuće pomoći od općinskog proračuna-glavnica</t>
  </si>
  <si>
    <t>P004</t>
  </si>
  <si>
    <t>P005</t>
  </si>
  <si>
    <t>Prihod od arheoloških usluga</t>
  </si>
  <si>
    <t>P006</t>
  </si>
  <si>
    <t>P007</t>
  </si>
  <si>
    <t>6331</t>
  </si>
  <si>
    <t>J.U.Agencija Han Vrana</t>
  </si>
  <si>
    <t>VRSTA RASHODA / IZDATAKA</t>
  </si>
  <si>
    <t>Glava</t>
  </si>
  <si>
    <t>00113</t>
  </si>
  <si>
    <t>Izvor</t>
  </si>
  <si>
    <t>Aktivnost A100001</t>
  </si>
  <si>
    <t>Moje pozicije kontrola za prihode</t>
  </si>
  <si>
    <t>Pozicija u prihodi P001-A</t>
  </si>
  <si>
    <t>R001</t>
  </si>
  <si>
    <t>Plaće za zaposlene neto</t>
  </si>
  <si>
    <t>Pozicija u prihodi P001-B</t>
  </si>
  <si>
    <t>R002</t>
  </si>
  <si>
    <t>Ostali troškovi-nagrade</t>
  </si>
  <si>
    <t>Pozicija u prihodi P001-C</t>
  </si>
  <si>
    <t>R003</t>
  </si>
  <si>
    <t>Doprinosi za mirovinsko osiguranje na plaću</t>
  </si>
  <si>
    <t>R004</t>
  </si>
  <si>
    <t>Doprinosi za zdravstveno osiguranje na plaću</t>
  </si>
  <si>
    <t>Aktivnost A100002</t>
  </si>
  <si>
    <t>R005</t>
  </si>
  <si>
    <t>3212</t>
  </si>
  <si>
    <t>Naknade za prijevoz na posao i s posla</t>
  </si>
  <si>
    <t>R006</t>
  </si>
  <si>
    <t>Ostale naknade zaposlenicima, službena putovanja , dnevnice</t>
  </si>
  <si>
    <t>R007</t>
  </si>
  <si>
    <t>Sitni inventar</t>
  </si>
  <si>
    <t>R008</t>
  </si>
  <si>
    <t>Ostale intelektualne usluge</t>
  </si>
  <si>
    <t>R009</t>
  </si>
  <si>
    <t>Intelektualne i osobne usluge-arheologija</t>
  </si>
  <si>
    <t>u prihodima pozicija P002</t>
  </si>
  <si>
    <t>R010</t>
  </si>
  <si>
    <t>Naknade osobama izvan radnog odnosa</t>
  </si>
  <si>
    <t>R011</t>
  </si>
  <si>
    <t>Ostali nespomenuti rashodi poslovanja</t>
  </si>
  <si>
    <t>Aktivnost A100007</t>
  </si>
  <si>
    <t>R012</t>
  </si>
  <si>
    <t>R013</t>
  </si>
  <si>
    <t xml:space="preserve">Usluge banaka </t>
  </si>
  <si>
    <t>R014</t>
  </si>
  <si>
    <t>Tečajne razlike</t>
  </si>
  <si>
    <t>R015</t>
  </si>
  <si>
    <t>Zatezne kamate za poreze</t>
  </si>
  <si>
    <t>54</t>
  </si>
  <si>
    <t>Otplata glavnice primljenih kredita od tuzemnih kreditnih institucija izvan javnog sektora</t>
  </si>
  <si>
    <t>R016</t>
  </si>
  <si>
    <t>pozicija u prihodima P003</t>
  </si>
  <si>
    <t>Poslovanje financirano iz ostalih izvora prihoda</t>
  </si>
  <si>
    <t>Aktivnost A100004</t>
  </si>
  <si>
    <t>R017</t>
  </si>
  <si>
    <t>3221</t>
  </si>
  <si>
    <t>Uredski, potrošni, materijal i sredstva za čiš. i održavanje, higijenske potrebe i njegu te ostali materijal</t>
  </si>
  <si>
    <t>R018</t>
  </si>
  <si>
    <t>Materijal i usluge za potrebe tekućeg i invest. održ.građ. obj. Post. I opreme</t>
  </si>
  <si>
    <t>R019</t>
  </si>
  <si>
    <t>R020</t>
  </si>
  <si>
    <t>3231</t>
  </si>
  <si>
    <t xml:space="preserve">Usluge telefona i pošte, hrt pristojba, taxi </t>
  </si>
  <si>
    <t>R021</t>
  </si>
  <si>
    <t>3232</t>
  </si>
  <si>
    <t>Usluge tekućeg i investicijskog održavanja objekta</t>
  </si>
  <si>
    <t>R022</t>
  </si>
  <si>
    <t>Usluge promidžbe i informiranja</t>
  </si>
  <si>
    <t>R023</t>
  </si>
  <si>
    <t>Najamnine i zakupnine</t>
  </si>
  <si>
    <t>R024</t>
  </si>
  <si>
    <t>3238</t>
  </si>
  <si>
    <t>Računalne usluge</t>
  </si>
  <si>
    <t>R025</t>
  </si>
  <si>
    <t>Premije osiguranja zaposlenih</t>
  </si>
  <si>
    <t>R026</t>
  </si>
  <si>
    <t>Reprezentacija</t>
  </si>
  <si>
    <t>R027</t>
  </si>
  <si>
    <t>Ostali nespomenuti rashodi posl</t>
  </si>
  <si>
    <t>Aktivnost A100005</t>
  </si>
  <si>
    <t>Sufinanciranje programa</t>
  </si>
  <si>
    <t>R028</t>
  </si>
  <si>
    <t>Znanstveno istraživačke usluge , arheologija</t>
  </si>
  <si>
    <t>RKP korisnik</t>
  </si>
  <si>
    <t>1000</t>
  </si>
  <si>
    <t>1001</t>
  </si>
  <si>
    <t>IZVRŠENJE 2024 EUR</t>
  </si>
  <si>
    <t>PLAN 2025 EUR</t>
  </si>
  <si>
    <t xml:space="preserve">Kamate za primljene kredite i zajmove od kred.institucija-HBOR
</t>
  </si>
  <si>
    <t>Otplata glavnice primljenih kredita i zajmova od tuzemnih - HBOR</t>
  </si>
  <si>
    <t xml:space="preserve">Prihod od pruženih usluga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</si>
</sst>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n&quot;_-;\-* #,##0.00\ &quot;kn&quot;_-;_-* &quot;-&quot;??\ &quot;kn&quot;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theme="1"/>
      <name val="Arial"/>
      <family val="2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7" fillId="0" borderId="0"/>
    <xf numFmtId="0" fontId="7" fillId="0" borderId="0"/>
    <xf numFmtId="0" fontId="7" fillId="0" borderId="0"/>
    <xf numFmtId="0" fontId="3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quotePrefix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left" vertical="center" wrapText="1"/>
    </xf>
    <xf numFmtId="49" fontId="19" fillId="0" borderId="6" xfId="0" applyNumberFormat="1" applyFont="1" applyBorder="1" applyAlignment="1">
      <alignment horizontal="left" vertical="center" wrapText="1" shrinkToFit="1"/>
    </xf>
    <xf numFmtId="4" fontId="3" fillId="2" borderId="4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/>
    </xf>
    <xf numFmtId="0" fontId="20" fillId="2" borderId="3" xfId="0" applyFont="1" applyFill="1" applyBorder="1" applyAlignment="1">
      <alignment horizontal="left" vertical="center" wrapText="1" indent="1"/>
    </xf>
    <xf numFmtId="49" fontId="19" fillId="0" borderId="6" xfId="0" applyNumberFormat="1" applyFont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0" fontId="6" fillId="6" borderId="3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vertical="center" wrapText="1"/>
    </xf>
    <xf numFmtId="4" fontId="21" fillId="0" borderId="3" xfId="0" applyNumberFormat="1" applyFont="1" applyBorder="1"/>
    <xf numFmtId="0" fontId="7" fillId="0" borderId="3" xfId="0" applyFont="1" applyBorder="1" applyAlignment="1">
      <alignment wrapText="1"/>
    </xf>
    <xf numFmtId="4" fontId="0" fillId="0" borderId="0" xfId="0" applyNumberFormat="1"/>
    <xf numFmtId="0" fontId="9" fillId="0" borderId="0" xfId="0" applyFont="1"/>
    <xf numFmtId="3" fontId="0" fillId="0" borderId="0" xfId="0" applyNumberFormat="1"/>
    <xf numFmtId="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4" fontId="9" fillId="0" borderId="0" xfId="0" applyNumberFormat="1" applyFont="1"/>
    <xf numFmtId="2" fontId="9" fillId="0" borderId="0" xfId="0" applyNumberFormat="1" applyFont="1"/>
    <xf numFmtId="0" fontId="9" fillId="9" borderId="7" xfId="0" applyFont="1" applyFill="1" applyBorder="1"/>
    <xf numFmtId="0" fontId="7" fillId="9" borderId="8" xfId="0" applyFont="1" applyFill="1" applyBorder="1"/>
    <xf numFmtId="0" fontId="9" fillId="9" borderId="8" xfId="0" applyFont="1" applyFill="1" applyBorder="1"/>
    <xf numFmtId="4" fontId="7" fillId="9" borderId="8" xfId="0" applyNumberFormat="1" applyFont="1" applyFill="1" applyBorder="1"/>
    <xf numFmtId="4" fontId="0" fillId="9" borderId="8" xfId="0" applyNumberFormat="1" applyFill="1" applyBorder="1"/>
    <xf numFmtId="0" fontId="0" fillId="0" borderId="0" xfId="0" applyAlignment="1">
      <alignment horizontal="left"/>
    </xf>
    <xf numFmtId="4" fontId="7" fillId="0" borderId="0" xfId="0" applyNumberFormat="1" applyFont="1"/>
    <xf numFmtId="0" fontId="9" fillId="10" borderId="7" xfId="0" applyFont="1" applyFill="1" applyBorder="1"/>
    <xf numFmtId="0" fontId="9" fillId="10" borderId="8" xfId="0" applyFont="1" applyFill="1" applyBorder="1"/>
    <xf numFmtId="4" fontId="9" fillId="10" borderId="8" xfId="0" applyNumberFormat="1" applyFont="1" applyFill="1" applyBorder="1"/>
    <xf numFmtId="4" fontId="0" fillId="10" borderId="8" xfId="0" applyNumberFormat="1" applyFill="1" applyBorder="1"/>
    <xf numFmtId="0" fontId="9" fillId="8" borderId="7" xfId="0" applyFont="1" applyFill="1" applyBorder="1"/>
    <xf numFmtId="0" fontId="9" fillId="8" borderId="8" xfId="0" applyFont="1" applyFill="1" applyBorder="1"/>
    <xf numFmtId="4" fontId="9" fillId="8" borderId="8" xfId="0" applyNumberFormat="1" applyFont="1" applyFill="1" applyBorder="1"/>
    <xf numFmtId="4" fontId="22" fillId="0" borderId="0" xfId="2" applyNumberFormat="1" applyFont="1" applyAlignment="1">
      <alignment horizontal="right"/>
    </xf>
    <xf numFmtId="4" fontId="9" fillId="11" borderId="0" xfId="0" applyNumberFormat="1" applyFont="1" applyFill="1"/>
    <xf numFmtId="0" fontId="9" fillId="11" borderId="0" xfId="0" applyFont="1" applyFill="1"/>
    <xf numFmtId="49" fontId="9" fillId="9" borderId="8" xfId="0" applyNumberFormat="1" applyFont="1" applyFill="1" applyBorder="1"/>
    <xf numFmtId="4" fontId="9" fillId="9" borderId="8" xfId="0" applyNumberFormat="1" applyFont="1" applyFill="1" applyBorder="1"/>
    <xf numFmtId="4" fontId="9" fillId="9" borderId="9" xfId="0" applyNumberFormat="1" applyFont="1" applyFill="1" applyBorder="1"/>
    <xf numFmtId="0" fontId="7" fillId="5" borderId="7" xfId="0" applyFont="1" applyFill="1" applyBorder="1"/>
    <xf numFmtId="49" fontId="7" fillId="5" borderId="8" xfId="0" applyNumberFormat="1" applyFont="1" applyFill="1" applyBorder="1"/>
    <xf numFmtId="0" fontId="7" fillId="5" borderId="8" xfId="0" applyFont="1" applyFill="1" applyBorder="1"/>
    <xf numFmtId="4" fontId="9" fillId="5" borderId="8" xfId="0" applyNumberFormat="1" applyFont="1" applyFill="1" applyBorder="1"/>
    <xf numFmtId="4" fontId="7" fillId="5" borderId="8" xfId="0" applyNumberFormat="1" applyFont="1" applyFill="1" applyBorder="1"/>
    <xf numFmtId="0" fontId="9" fillId="5" borderId="8" xfId="0" applyFont="1" applyFill="1" applyBorder="1"/>
    <xf numFmtId="4" fontId="9" fillId="5" borderId="9" xfId="0" applyNumberFormat="1" applyFont="1" applyFill="1" applyBorder="1"/>
    <xf numFmtId="0" fontId="7" fillId="12" borderId="7" xfId="0" applyFont="1" applyFill="1" applyBorder="1"/>
    <xf numFmtId="49" fontId="7" fillId="12" borderId="8" xfId="0" applyNumberFormat="1" applyFont="1" applyFill="1" applyBorder="1"/>
    <xf numFmtId="0" fontId="7" fillId="12" borderId="8" xfId="0" applyFont="1" applyFill="1" applyBorder="1"/>
    <xf numFmtId="4" fontId="9" fillId="12" borderId="8" xfId="0" applyNumberFormat="1" applyFont="1" applyFill="1" applyBorder="1"/>
    <xf numFmtId="4" fontId="7" fillId="12" borderId="8" xfId="0" applyNumberFormat="1" applyFont="1" applyFill="1" applyBorder="1"/>
    <xf numFmtId="0" fontId="9" fillId="12" borderId="8" xfId="0" applyFont="1" applyFill="1" applyBorder="1"/>
    <xf numFmtId="4" fontId="9" fillId="12" borderId="9" xfId="0" applyNumberFormat="1" applyFont="1" applyFill="1" applyBorder="1"/>
    <xf numFmtId="0" fontId="7" fillId="0" borderId="0" xfId="0" applyFont="1" applyAlignment="1">
      <alignment horizontal="left"/>
    </xf>
    <xf numFmtId="0" fontId="7" fillId="13" borderId="7" xfId="0" applyFont="1" applyFill="1" applyBorder="1"/>
    <xf numFmtId="0" fontId="7" fillId="13" borderId="8" xfId="0" applyFont="1" applyFill="1" applyBorder="1" applyAlignment="1">
      <alignment horizontal="left"/>
    </xf>
    <xf numFmtId="0" fontId="7" fillId="13" borderId="8" xfId="0" applyFont="1" applyFill="1" applyBorder="1"/>
    <xf numFmtId="4" fontId="0" fillId="13" borderId="8" xfId="0" applyNumberFormat="1" applyFill="1" applyBorder="1"/>
    <xf numFmtId="0" fontId="0" fillId="13" borderId="8" xfId="0" applyFill="1" applyBorder="1"/>
    <xf numFmtId="4" fontId="9" fillId="13" borderId="8" xfId="0" applyNumberFormat="1" applyFont="1" applyFill="1" applyBorder="1"/>
    <xf numFmtId="4" fontId="0" fillId="13" borderId="9" xfId="0" applyNumberFormat="1" applyFill="1" applyBorder="1"/>
    <xf numFmtId="0" fontId="0" fillId="13" borderId="8" xfId="0" applyFill="1" applyBorder="1" applyAlignment="1">
      <alignment horizontal="left"/>
    </xf>
    <xf numFmtId="0" fontId="9" fillId="7" borderId="7" xfId="0" applyFont="1" applyFill="1" applyBorder="1"/>
    <xf numFmtId="0" fontId="9" fillId="7" borderId="8" xfId="0" applyFont="1" applyFill="1" applyBorder="1"/>
    <xf numFmtId="4" fontId="9" fillId="7" borderId="8" xfId="0" applyNumberFormat="1" applyFont="1" applyFill="1" applyBorder="1"/>
    <xf numFmtId="4" fontId="0" fillId="7" borderId="8" xfId="0" applyNumberFormat="1" applyFill="1" applyBorder="1"/>
    <xf numFmtId="4" fontId="9" fillId="7" borderId="9" xfId="0" applyNumberFormat="1" applyFont="1" applyFill="1" applyBorder="1"/>
    <xf numFmtId="0" fontId="9" fillId="13" borderId="8" xfId="0" applyFont="1" applyFill="1" applyBorder="1"/>
    <xf numFmtId="4" fontId="9" fillId="13" borderId="9" xfId="0" applyNumberFormat="1" applyFont="1" applyFill="1" applyBorder="1"/>
    <xf numFmtId="49" fontId="9" fillId="8" borderId="8" xfId="0" applyNumberFormat="1" applyFont="1" applyFill="1" applyBorder="1"/>
    <xf numFmtId="4" fontId="0" fillId="8" borderId="8" xfId="0" applyNumberFormat="1" applyFill="1" applyBorder="1"/>
    <xf numFmtId="0" fontId="0" fillId="8" borderId="8" xfId="0" applyFill="1" applyBorder="1"/>
    <xf numFmtId="4" fontId="9" fillId="8" borderId="9" xfId="0" applyNumberFormat="1" applyFont="1" applyFill="1" applyBorder="1"/>
    <xf numFmtId="49" fontId="7" fillId="13" borderId="8" xfId="0" applyNumberFormat="1" applyFont="1" applyFill="1" applyBorder="1"/>
    <xf numFmtId="0" fontId="0" fillId="11" borderId="10" xfId="0" applyFill="1" applyBorder="1"/>
    <xf numFmtId="0" fontId="0" fillId="11" borderId="11" xfId="0" applyFill="1" applyBorder="1" applyAlignment="1">
      <alignment horizontal="left"/>
    </xf>
    <xf numFmtId="0" fontId="0" fillId="11" borderId="11" xfId="0" applyFill="1" applyBorder="1"/>
    <xf numFmtId="4" fontId="9" fillId="11" borderId="11" xfId="0" applyNumberFormat="1" applyFont="1" applyFill="1" applyBorder="1"/>
    <xf numFmtId="4" fontId="0" fillId="11" borderId="11" xfId="0" applyNumberFormat="1" applyFill="1" applyBorder="1"/>
    <xf numFmtId="0" fontId="0" fillId="11" borderId="7" xfId="0" applyFill="1" applyBorder="1"/>
    <xf numFmtId="0" fontId="0" fillId="11" borderId="8" xfId="0" applyFill="1" applyBorder="1"/>
    <xf numFmtId="4" fontId="9" fillId="11" borderId="8" xfId="0" applyNumberFormat="1" applyFont="1" applyFill="1" applyBorder="1"/>
    <xf numFmtId="4" fontId="0" fillId="11" borderId="8" xfId="0" applyNumberFormat="1" applyFill="1" applyBorder="1"/>
    <xf numFmtId="0" fontId="9" fillId="11" borderId="8" xfId="0" applyFont="1" applyFill="1" applyBorder="1"/>
    <xf numFmtId="4" fontId="9" fillId="11" borderId="9" xfId="0" applyNumberFormat="1" applyFont="1" applyFill="1" applyBorder="1"/>
    <xf numFmtId="0" fontId="9" fillId="11" borderId="3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left" vertical="center"/>
    </xf>
    <xf numFmtId="0" fontId="9" fillId="11" borderId="3" xfId="0" applyFont="1" applyFill="1" applyBorder="1" applyAlignment="1">
      <alignment vertical="center" wrapText="1"/>
    </xf>
    <xf numFmtId="0" fontId="9" fillId="11" borderId="7" xfId="0" applyFont="1" applyFill="1" applyBorder="1"/>
    <xf numFmtId="1" fontId="9" fillId="3" borderId="1" xfId="0" quotePrefix="1" applyNumberFormat="1" applyFont="1" applyFill="1" applyBorder="1" applyAlignment="1">
      <alignment horizontal="right"/>
    </xf>
    <xf numFmtId="1" fontId="0" fillId="3" borderId="0" xfId="0" applyNumberFormat="1" applyFill="1"/>
    <xf numFmtId="1" fontId="9" fillId="3" borderId="3" xfId="0" quotePrefix="1" applyNumberFormat="1" applyFont="1" applyFill="1" applyBorder="1" applyAlignment="1">
      <alignment horizontal="right"/>
    </xf>
    <xf numFmtId="4" fontId="6" fillId="11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/>
    <xf numFmtId="0" fontId="0" fillId="0" borderId="0" xfId="0"/>
    <xf numFmtId="0" fontId="9" fillId="0" borderId="0" xfId="0" applyFont="1" applyAlignment="1">
      <alignment horizontal="center"/>
    </xf>
    <xf numFmtId="4" fontId="9" fillId="11" borderId="12" xfId="0" applyNumberFormat="1" applyFont="1" applyFill="1" applyBorder="1"/>
    <xf numFmtId="0" fontId="7" fillId="0" borderId="13" xfId="0" applyFont="1" applyBorder="1"/>
    <xf numFmtId="0" fontId="0" fillId="0" borderId="0" xfId="0" applyBorder="1" applyAlignment="1">
      <alignment horizontal="left"/>
    </xf>
    <xf numFmtId="0" fontId="7" fillId="0" borderId="0" xfId="0" applyFont="1" applyBorder="1"/>
    <xf numFmtId="4" fontId="9" fillId="0" borderId="0" xfId="0" applyNumberFormat="1" applyFont="1" applyBorder="1"/>
    <xf numFmtId="4" fontId="0" fillId="0" borderId="0" xfId="0" applyNumberFormat="1" applyBorder="1"/>
    <xf numFmtId="0" fontId="0" fillId="0" borderId="0" xfId="0" applyBorder="1"/>
    <xf numFmtId="4" fontId="9" fillId="0" borderId="14" xfId="0" applyNumberFormat="1" applyFont="1" applyBorder="1"/>
    <xf numFmtId="4" fontId="0" fillId="0" borderId="14" xfId="0" applyNumberFormat="1" applyBorder="1"/>
    <xf numFmtId="0" fontId="7" fillId="0" borderId="0" xfId="0" applyFont="1" applyBorder="1" applyAlignment="1">
      <alignment horizontal="left"/>
    </xf>
    <xf numFmtId="4" fontId="7" fillId="0" borderId="0" xfId="0" applyNumberFormat="1" applyFont="1" applyBorder="1"/>
    <xf numFmtId="4" fontId="7" fillId="0" borderId="14" xfId="0" applyNumberFormat="1" applyFont="1" applyBorder="1"/>
    <xf numFmtId="0" fontId="26" fillId="14" borderId="0" xfId="0" applyFont="1" applyFill="1" applyBorder="1" applyAlignment="1">
      <alignment horizontal="left"/>
    </xf>
    <xf numFmtId="0" fontId="7" fillId="0" borderId="0" xfId="0" applyFont="1" applyBorder="1" applyAlignment="1">
      <alignment wrapText="1"/>
    </xf>
    <xf numFmtId="49" fontId="7" fillId="0" borderId="0" xfId="0" applyNumberFormat="1" applyFont="1" applyBorder="1"/>
    <xf numFmtId="0" fontId="0" fillId="14" borderId="0" xfId="0" applyFill="1" applyBorder="1" applyAlignment="1">
      <alignment horizontal="left"/>
    </xf>
    <xf numFmtId="0" fontId="9" fillId="0" borderId="0" xfId="0" applyFont="1" applyBorder="1"/>
    <xf numFmtId="0" fontId="7" fillId="0" borderId="0" xfId="3" applyBorder="1"/>
    <xf numFmtId="0" fontId="7" fillId="0" borderId="10" xfId="0" applyFont="1" applyBorder="1"/>
    <xf numFmtId="0" fontId="0" fillId="0" borderId="11" xfId="0" applyBorder="1" applyAlignment="1">
      <alignment horizontal="left"/>
    </xf>
    <xf numFmtId="0" fontId="7" fillId="0" borderId="11" xfId="0" applyFont="1" applyBorder="1"/>
    <xf numFmtId="4" fontId="9" fillId="0" borderId="11" xfId="0" applyNumberFormat="1" applyFont="1" applyBorder="1"/>
    <xf numFmtId="4" fontId="0" fillId="0" borderId="11" xfId="0" applyNumberFormat="1" applyBorder="1"/>
    <xf numFmtId="0" fontId="0" fillId="0" borderId="11" xfId="0" applyBorder="1"/>
    <xf numFmtId="4" fontId="9" fillId="0" borderId="12" xfId="0" applyNumberFormat="1" applyFont="1" applyBorder="1"/>
    <xf numFmtId="0" fontId="7" fillId="0" borderId="7" xfId="0" applyFont="1" applyBorder="1"/>
    <xf numFmtId="0" fontId="0" fillId="0" borderId="8" xfId="0" applyBorder="1" applyAlignment="1">
      <alignment horizontal="left"/>
    </xf>
    <xf numFmtId="0" fontId="7" fillId="0" borderId="8" xfId="0" applyFont="1" applyBorder="1"/>
    <xf numFmtId="4" fontId="9" fillId="0" borderId="8" xfId="0" applyNumberFormat="1" applyFont="1" applyBorder="1"/>
    <xf numFmtId="4" fontId="0" fillId="0" borderId="8" xfId="0" applyNumberFormat="1" applyBorder="1"/>
    <xf numFmtId="0" fontId="0" fillId="0" borderId="8" xfId="0" applyBorder="1"/>
    <xf numFmtId="4" fontId="9" fillId="0" borderId="9" xfId="0" applyNumberFormat="1" applyFont="1" applyBorder="1"/>
  </cellXfs>
  <cellStyles count="7">
    <cellStyle name="Normalno" xfId="0" builtinId="0"/>
    <cellStyle name="Normalno 2" xfId="2" xr:uid="{596D3981-0180-4126-8310-B6E0D6D2A065}"/>
    <cellStyle name="Normalno 3" xfId="3" xr:uid="{AF367B8B-D956-42D2-87D4-C8AD88ACA6B9}"/>
    <cellStyle name="Normalno 4" xfId="1" xr:uid="{3FC055D9-B7B8-4F66-9C10-88CE277529D3}"/>
    <cellStyle name="Obično_List6" xfId="4" xr:uid="{C96DB462-683C-4914-B938-9F949BEE6C95}"/>
    <cellStyle name="Postotak 2" xfId="5" xr:uid="{EC61CE4A-9943-4C7B-8DB8-CD16700318AA}"/>
    <cellStyle name="Valuta 2" xfId="6" xr:uid="{78547374-03D1-4850-B25A-66F9E547F0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Desktop\agencija%20han%20vrana%20prora&#269;un%202026\Projekcija%20plana%20prora&#269;una%2026%20zadnje%20op&#263;ina.xls" TargetMode="External"/><Relationship Id="rId1" Type="http://schemas.openxmlformats.org/officeDocument/2006/relationships/externalLinkPath" Target="Projekcija%20plana%20prora&#269;una%2026%20zadnje%20op&#263;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 proračuna - Prihodi"/>
      <sheetName val="Plan proračuna - Rashodi"/>
      <sheetName val="Sheet1"/>
    </sheetNames>
    <sheetDataSet>
      <sheetData sheetId="0"/>
      <sheetData sheetId="1">
        <row r="8">
          <cell r="F8">
            <v>199350</v>
          </cell>
        </row>
        <row r="22">
          <cell r="F22">
            <v>50000</v>
          </cell>
        </row>
        <row r="31">
          <cell r="F31">
            <v>34000</v>
          </cell>
        </row>
        <row r="48">
          <cell r="F48">
            <v>34597.5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workbookViewId="0">
      <selection activeCell="M20" sqref="M20"/>
    </sheetView>
  </sheetViews>
  <sheetFormatPr defaultRowHeight="15" x14ac:dyDescent="0.25"/>
  <cols>
    <col min="5" max="10" width="25.28515625" customWidth="1"/>
    <col min="12" max="12" width="10.85546875" bestFit="1" customWidth="1"/>
  </cols>
  <sheetData>
    <row r="1" spans="1:10" ht="48" customHeight="1" x14ac:dyDescent="0.25">
      <c r="A1" s="164" t="s">
        <v>73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64"/>
      <c r="B3" s="164"/>
      <c r="C3" s="164"/>
      <c r="D3" s="164"/>
      <c r="E3" s="164"/>
      <c r="F3" s="164"/>
      <c r="G3" s="164"/>
      <c r="H3" s="164"/>
      <c r="I3" s="165"/>
      <c r="J3" s="165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164" t="s">
        <v>18</v>
      </c>
      <c r="B5" s="166"/>
      <c r="C5" s="166"/>
      <c r="D5" s="166"/>
      <c r="E5" s="166"/>
      <c r="F5" s="166"/>
      <c r="G5" s="166"/>
      <c r="H5" s="166"/>
      <c r="I5" s="166"/>
      <c r="J5" s="166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1" t="s">
        <v>23</v>
      </c>
    </row>
    <row r="7" spans="1:10" ht="25.5" x14ac:dyDescent="0.25">
      <c r="A7" s="24"/>
      <c r="B7" s="25"/>
      <c r="C7" s="25"/>
      <c r="D7" s="26"/>
      <c r="E7" s="27"/>
      <c r="F7" s="3" t="s">
        <v>72</v>
      </c>
      <c r="G7" s="3" t="s">
        <v>71</v>
      </c>
      <c r="H7" s="3" t="s">
        <v>70</v>
      </c>
      <c r="I7" s="3" t="s">
        <v>52</v>
      </c>
      <c r="J7" s="3" t="s">
        <v>69</v>
      </c>
    </row>
    <row r="8" spans="1:10" x14ac:dyDescent="0.25">
      <c r="A8" s="167" t="s">
        <v>0</v>
      </c>
      <c r="B8" s="168"/>
      <c r="C8" s="168"/>
      <c r="D8" s="168"/>
      <c r="E8" s="169"/>
      <c r="F8" s="63">
        <f>F9+F10</f>
        <v>121390.12000000001</v>
      </c>
      <c r="G8" s="63">
        <f>G9+G10</f>
        <v>193000</v>
      </c>
      <c r="H8" s="63">
        <f>H9+H10</f>
        <v>245752.5</v>
      </c>
      <c r="I8" s="63">
        <f>I9+I10</f>
        <v>258040.13</v>
      </c>
      <c r="J8" s="63">
        <f>J9+J10</f>
        <v>270327.75</v>
      </c>
    </row>
    <row r="9" spans="1:10" x14ac:dyDescent="0.25">
      <c r="A9" s="170" t="s">
        <v>24</v>
      </c>
      <c r="B9" s="171"/>
      <c r="C9" s="171"/>
      <c r="D9" s="171"/>
      <c r="E9" s="163"/>
      <c r="F9" s="76">
        <f>' Račun prihoda i rashoda'!C11</f>
        <v>121390.12000000001</v>
      </c>
      <c r="G9" s="76">
        <f>' Račun prihoda i rashoda'!D11</f>
        <v>193000</v>
      </c>
      <c r="H9" s="76">
        <f>' Račun prihoda i rashoda'!E11</f>
        <v>245752.5</v>
      </c>
      <c r="I9" s="76">
        <f>' Račun prihoda i rashoda'!F11</f>
        <v>258040.13</v>
      </c>
      <c r="J9" s="76">
        <f>' Račun prihoda i rashoda'!G11</f>
        <v>270327.75</v>
      </c>
    </row>
    <row r="10" spans="1:10" x14ac:dyDescent="0.25">
      <c r="A10" s="162" t="s">
        <v>25</v>
      </c>
      <c r="B10" s="163"/>
      <c r="C10" s="163"/>
      <c r="D10" s="163"/>
      <c r="E10" s="163"/>
      <c r="F10" s="64"/>
      <c r="G10" s="64"/>
      <c r="H10" s="64"/>
      <c r="I10" s="64"/>
      <c r="J10" s="64"/>
    </row>
    <row r="11" spans="1:10" x14ac:dyDescent="0.25">
      <c r="A11" s="32" t="s">
        <v>1</v>
      </c>
      <c r="B11" s="40"/>
      <c r="C11" s="40"/>
      <c r="D11" s="40"/>
      <c r="E11" s="40"/>
      <c r="F11" s="63">
        <f>F12+F13</f>
        <v>89767.45</v>
      </c>
      <c r="G11" s="63">
        <f>G12+G13</f>
        <v>159050</v>
      </c>
      <c r="H11" s="63">
        <f>H12+H13</f>
        <v>211752.5</v>
      </c>
      <c r="I11" s="63">
        <f>I12+I13</f>
        <v>222340.125</v>
      </c>
      <c r="J11" s="63">
        <f>J12+J13</f>
        <v>232927.75</v>
      </c>
    </row>
    <row r="12" spans="1:10" x14ac:dyDescent="0.25">
      <c r="A12" s="172" t="s">
        <v>26</v>
      </c>
      <c r="B12" s="171"/>
      <c r="C12" s="171"/>
      <c r="D12" s="171"/>
      <c r="E12" s="171"/>
      <c r="F12" s="76">
        <f>' Račun prihoda i rashoda'!C23</f>
        <v>89767.45</v>
      </c>
      <c r="G12" s="76">
        <f>' Račun prihoda i rashoda'!D23</f>
        <v>159050</v>
      </c>
      <c r="H12" s="76">
        <f>' Račun prihoda i rashoda'!E23</f>
        <v>211752.5</v>
      </c>
      <c r="I12" s="76">
        <f>' Račun prihoda i rashoda'!F23</f>
        <v>222340.125</v>
      </c>
      <c r="J12" s="76">
        <f>' Račun prihoda i rashoda'!G23</f>
        <v>232927.75</v>
      </c>
    </row>
    <row r="13" spans="1:10" x14ac:dyDescent="0.25">
      <c r="A13" s="162" t="s">
        <v>27</v>
      </c>
      <c r="B13" s="163"/>
      <c r="C13" s="163"/>
      <c r="D13" s="163"/>
      <c r="E13" s="163"/>
      <c r="F13" s="64"/>
      <c r="G13" s="64">
        <v>0</v>
      </c>
      <c r="H13" s="64"/>
      <c r="I13" s="64"/>
      <c r="J13" s="64"/>
    </row>
    <row r="14" spans="1:10" x14ac:dyDescent="0.25">
      <c r="A14" s="173" t="s">
        <v>36</v>
      </c>
      <c r="B14" s="168"/>
      <c r="C14" s="168"/>
      <c r="D14" s="168"/>
      <c r="E14" s="168"/>
      <c r="F14" s="63">
        <f>F8-F11</f>
        <v>31622.670000000013</v>
      </c>
      <c r="G14" s="28">
        <f>G8-G11</f>
        <v>33950</v>
      </c>
      <c r="H14" s="28">
        <f>H8-H11</f>
        <v>34000</v>
      </c>
      <c r="I14" s="28">
        <f>I8-I11</f>
        <v>35700.005000000005</v>
      </c>
      <c r="J14" s="28">
        <f>J8-J11</f>
        <v>37400</v>
      </c>
    </row>
    <row r="15" spans="1:10" ht="18" hidden="1" x14ac:dyDescent="0.25">
      <c r="A15" s="4"/>
      <c r="B15" s="20"/>
      <c r="C15" s="20"/>
      <c r="D15" s="20"/>
      <c r="E15" s="20"/>
      <c r="F15" s="161">
        <f>F20+F12</f>
        <v>123686.45</v>
      </c>
      <c r="G15" s="161">
        <f t="shared" ref="G15:J15" si="0">G20+G12</f>
        <v>193000</v>
      </c>
      <c r="H15" s="161">
        <f t="shared" si="0"/>
        <v>245752.5</v>
      </c>
      <c r="I15" s="161">
        <f t="shared" si="0"/>
        <v>258040.125</v>
      </c>
      <c r="J15" s="161">
        <f t="shared" si="0"/>
        <v>270327.75</v>
      </c>
    </row>
    <row r="16" spans="1:10" ht="15.75" x14ac:dyDescent="0.25">
      <c r="A16" s="164" t="s">
        <v>19</v>
      </c>
      <c r="B16" s="166"/>
      <c r="C16" s="166"/>
      <c r="D16" s="166"/>
      <c r="E16" s="166"/>
      <c r="F16" s="166"/>
      <c r="G16" s="166"/>
      <c r="H16" s="166"/>
      <c r="I16" s="166"/>
      <c r="J16" s="166"/>
    </row>
    <row r="17" spans="1:12" ht="18" x14ac:dyDescent="0.25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2" ht="25.5" x14ac:dyDescent="0.25">
      <c r="A18" s="24"/>
      <c r="B18" s="25"/>
      <c r="C18" s="25"/>
      <c r="D18" s="26"/>
      <c r="E18" s="27"/>
      <c r="F18" s="3" t="s">
        <v>72</v>
      </c>
      <c r="G18" s="3" t="s">
        <v>71</v>
      </c>
      <c r="H18" s="3" t="s">
        <v>70</v>
      </c>
      <c r="I18" s="3" t="s">
        <v>52</v>
      </c>
      <c r="J18" s="3" t="s">
        <v>69</v>
      </c>
      <c r="L18" s="79"/>
    </row>
    <row r="19" spans="1:12" x14ac:dyDescent="0.25">
      <c r="A19" s="162" t="s">
        <v>28</v>
      </c>
      <c r="B19" s="163"/>
      <c r="C19" s="163"/>
      <c r="D19" s="163"/>
      <c r="E19" s="163"/>
      <c r="F19" s="64"/>
      <c r="G19" s="29"/>
      <c r="H19" s="29"/>
      <c r="I19" s="29"/>
      <c r="J19" s="29"/>
    </row>
    <row r="20" spans="1:12" x14ac:dyDescent="0.25">
      <c r="A20" s="162" t="s">
        <v>29</v>
      </c>
      <c r="B20" s="163"/>
      <c r="C20" s="163"/>
      <c r="D20" s="163"/>
      <c r="E20" s="163"/>
      <c r="F20" s="64">
        <f>'Račun financiranja'!C13</f>
        <v>33919</v>
      </c>
      <c r="G20" s="29">
        <f>'Račun financiranja'!D13</f>
        <v>33950</v>
      </c>
      <c r="H20" s="29">
        <f>'Račun financiranja'!E13</f>
        <v>34000</v>
      </c>
      <c r="I20" s="29">
        <f>'Račun financiranja'!F13</f>
        <v>35700</v>
      </c>
      <c r="J20" s="29">
        <f>'Račun financiranja'!G13</f>
        <v>37400</v>
      </c>
    </row>
    <row r="21" spans="1:12" x14ac:dyDescent="0.25">
      <c r="A21" s="173" t="s">
        <v>2</v>
      </c>
      <c r="B21" s="168"/>
      <c r="C21" s="168"/>
      <c r="D21" s="168"/>
      <c r="E21" s="168"/>
      <c r="F21" s="63">
        <f>F19-F20</f>
        <v>-33919</v>
      </c>
      <c r="G21" s="28">
        <f>G19-G20</f>
        <v>-33950</v>
      </c>
      <c r="H21" s="28">
        <f>H19-H20</f>
        <v>-34000</v>
      </c>
      <c r="I21" s="28">
        <f>I19-I20</f>
        <v>-35700</v>
      </c>
      <c r="J21" s="28">
        <f>J19-J20</f>
        <v>-37400</v>
      </c>
    </row>
    <row r="22" spans="1:12" x14ac:dyDescent="0.25">
      <c r="A22" s="173" t="s">
        <v>37</v>
      </c>
      <c r="B22" s="168"/>
      <c r="C22" s="168"/>
      <c r="D22" s="168"/>
      <c r="E22" s="168"/>
      <c r="F22" s="63">
        <f>F14+F21</f>
        <v>-2296.3299999999872</v>
      </c>
      <c r="G22" s="28">
        <f>G14+G21</f>
        <v>0</v>
      </c>
      <c r="H22" s="28">
        <f>H14+H21</f>
        <v>0</v>
      </c>
      <c r="I22" s="28">
        <f>I14+I21</f>
        <v>5.0000000046566129E-3</v>
      </c>
      <c r="J22" s="28">
        <f>J14+J21</f>
        <v>0</v>
      </c>
    </row>
    <row r="23" spans="1:12" ht="18" x14ac:dyDescent="0.25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2" ht="15.75" x14ac:dyDescent="0.25">
      <c r="A24" s="164" t="s">
        <v>38</v>
      </c>
      <c r="B24" s="166"/>
      <c r="C24" s="166"/>
      <c r="D24" s="166"/>
      <c r="E24" s="166"/>
      <c r="F24" s="166"/>
      <c r="G24" s="166"/>
      <c r="H24" s="166"/>
      <c r="I24" s="166"/>
      <c r="J24" s="166"/>
    </row>
    <row r="25" spans="1:12" ht="15.75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</row>
    <row r="26" spans="1:12" ht="25.5" x14ac:dyDescent="0.25">
      <c r="A26" s="24"/>
      <c r="B26" s="25"/>
      <c r="C26" s="25"/>
      <c r="D26" s="26"/>
      <c r="E26" s="27"/>
      <c r="F26" s="3" t="s">
        <v>72</v>
      </c>
      <c r="G26" s="3" t="s">
        <v>71</v>
      </c>
      <c r="H26" s="3" t="s">
        <v>70</v>
      </c>
      <c r="I26" s="3" t="s">
        <v>52</v>
      </c>
      <c r="J26" s="3" t="s">
        <v>69</v>
      </c>
    </row>
    <row r="27" spans="1:12" ht="15" customHeight="1" x14ac:dyDescent="0.25">
      <c r="A27" s="176" t="s">
        <v>39</v>
      </c>
      <c r="B27" s="177"/>
      <c r="C27" s="177"/>
      <c r="D27" s="177"/>
      <c r="E27" s="178"/>
      <c r="F27" s="65">
        <v>2296.33</v>
      </c>
      <c r="G27" s="41">
        <v>0</v>
      </c>
      <c r="H27" s="41"/>
      <c r="I27" s="41"/>
      <c r="J27" s="42"/>
    </row>
    <row r="28" spans="1:12" ht="15" customHeight="1" x14ac:dyDescent="0.25">
      <c r="A28" s="173" t="s">
        <v>40</v>
      </c>
      <c r="B28" s="168"/>
      <c r="C28" s="168"/>
      <c r="D28" s="168"/>
      <c r="E28" s="168"/>
      <c r="F28" s="157">
        <v>0</v>
      </c>
      <c r="G28" s="156">
        <f>G22+G27</f>
        <v>0</v>
      </c>
      <c r="H28" s="156">
        <f>H22+H27</f>
        <v>0</v>
      </c>
      <c r="I28" s="156">
        <f>I22+I27</f>
        <v>5.0000000046566129E-3</v>
      </c>
      <c r="J28" s="158">
        <f>J22+J27</f>
        <v>0</v>
      </c>
    </row>
    <row r="29" spans="1:12" ht="45" customHeight="1" x14ac:dyDescent="0.25">
      <c r="A29" s="167" t="s">
        <v>41</v>
      </c>
      <c r="B29" s="179"/>
      <c r="C29" s="179"/>
      <c r="D29" s="179"/>
      <c r="E29" s="180"/>
      <c r="F29" s="156">
        <v>0</v>
      </c>
      <c r="G29" s="156">
        <f>G14+G21+G27-G28</f>
        <v>0</v>
      </c>
      <c r="H29" s="156">
        <f>H14+H21+H27-H28</f>
        <v>0</v>
      </c>
      <c r="I29" s="156">
        <f>I14+I21+I27-I28</f>
        <v>0</v>
      </c>
      <c r="J29" s="158">
        <f>J14+J21+J27-J28</f>
        <v>0</v>
      </c>
    </row>
    <row r="30" spans="1:12" ht="15.75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2" ht="15.75" x14ac:dyDescent="0.25">
      <c r="A31" s="181" t="s">
        <v>35</v>
      </c>
      <c r="B31" s="181"/>
      <c r="C31" s="181"/>
      <c r="D31" s="181"/>
      <c r="E31" s="181"/>
      <c r="F31" s="181"/>
      <c r="G31" s="181"/>
      <c r="H31" s="181"/>
      <c r="I31" s="181"/>
      <c r="J31" s="181"/>
    </row>
    <row r="32" spans="1:12" ht="18" x14ac:dyDescent="0.25">
      <c r="A32" s="45"/>
      <c r="B32" s="46"/>
      <c r="C32" s="46"/>
      <c r="D32" s="46"/>
      <c r="E32" s="46"/>
      <c r="F32" s="46"/>
      <c r="G32" s="46"/>
      <c r="H32" s="47"/>
      <c r="I32" s="47"/>
      <c r="J32" s="47"/>
    </row>
    <row r="33" spans="1:10" ht="25.5" x14ac:dyDescent="0.25">
      <c r="A33" s="48"/>
      <c r="B33" s="49"/>
      <c r="C33" s="49"/>
      <c r="D33" s="50"/>
      <c r="E33" s="51"/>
      <c r="F33" s="52" t="s">
        <v>72</v>
      </c>
      <c r="G33" s="52" t="s">
        <v>71</v>
      </c>
      <c r="H33" s="52" t="s">
        <v>70</v>
      </c>
      <c r="I33" s="52" t="s">
        <v>52</v>
      </c>
      <c r="J33" s="52" t="s">
        <v>69</v>
      </c>
    </row>
    <row r="34" spans="1:10" x14ac:dyDescent="0.25">
      <c r="A34" s="176" t="s">
        <v>39</v>
      </c>
      <c r="B34" s="177"/>
      <c r="C34" s="177"/>
      <c r="D34" s="177"/>
      <c r="E34" s="178"/>
      <c r="F34" s="41">
        <v>0</v>
      </c>
      <c r="G34" s="41">
        <v>0</v>
      </c>
      <c r="H34" s="41">
        <v>0</v>
      </c>
      <c r="I34" s="41">
        <f>H37</f>
        <v>0</v>
      </c>
      <c r="J34" s="42">
        <f>I37</f>
        <v>0</v>
      </c>
    </row>
    <row r="35" spans="1:10" ht="28.5" customHeight="1" x14ac:dyDescent="0.25">
      <c r="A35" s="176" t="s">
        <v>42</v>
      </c>
      <c r="B35" s="177"/>
      <c r="C35" s="177"/>
      <c r="D35" s="177"/>
      <c r="E35" s="178"/>
      <c r="F35" s="41">
        <v>0</v>
      </c>
      <c r="G35" s="41">
        <v>0</v>
      </c>
      <c r="H35" s="41"/>
      <c r="I35" s="41">
        <v>0</v>
      </c>
      <c r="J35" s="42">
        <v>0</v>
      </c>
    </row>
    <row r="36" spans="1:10" x14ac:dyDescent="0.25">
      <c r="A36" s="176" t="s">
        <v>43</v>
      </c>
      <c r="B36" s="182"/>
      <c r="C36" s="182"/>
      <c r="D36" s="182"/>
      <c r="E36" s="183"/>
      <c r="F36" s="41">
        <v>0</v>
      </c>
      <c r="G36" s="41"/>
      <c r="H36" s="41">
        <v>0</v>
      </c>
      <c r="I36" s="41">
        <v>0</v>
      </c>
      <c r="J36" s="42">
        <v>0</v>
      </c>
    </row>
    <row r="37" spans="1:10" ht="15" customHeight="1" x14ac:dyDescent="0.25">
      <c r="A37" s="173" t="s">
        <v>40</v>
      </c>
      <c r="B37" s="168"/>
      <c r="C37" s="168"/>
      <c r="D37" s="168"/>
      <c r="E37" s="168"/>
      <c r="F37" s="30">
        <f>F34-F35+F36</f>
        <v>0</v>
      </c>
      <c r="G37" s="30">
        <f>G34-G35+G36</f>
        <v>0</v>
      </c>
      <c r="H37" s="30">
        <f>H34-H35+H36</f>
        <v>0</v>
      </c>
      <c r="I37" s="30">
        <f>I34-I35+I36</f>
        <v>0</v>
      </c>
      <c r="J37" s="53">
        <f>J34-J35+J36</f>
        <v>0</v>
      </c>
    </row>
    <row r="38" spans="1:10" ht="17.25" customHeight="1" x14ac:dyDescent="0.25"/>
    <row r="39" spans="1:10" x14ac:dyDescent="0.25">
      <c r="A39" s="174"/>
      <c r="B39" s="175"/>
      <c r="C39" s="175"/>
      <c r="D39" s="175"/>
      <c r="E39" s="175"/>
      <c r="F39" s="175"/>
      <c r="G39" s="175"/>
      <c r="H39" s="175"/>
      <c r="I39" s="175"/>
      <c r="J39" s="175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"/>
  <sheetViews>
    <sheetView topLeftCell="A6" workbookViewId="0">
      <selection activeCell="C32" sqref="C32"/>
    </sheetView>
  </sheetViews>
  <sheetFormatPr defaultRowHeight="15" x14ac:dyDescent="0.25"/>
  <cols>
    <col min="1" max="1" width="11.42578125" customWidth="1"/>
    <col min="2" max="2" width="26.85546875" customWidth="1"/>
    <col min="3" max="6" width="23.42578125" customWidth="1"/>
    <col min="7" max="7" width="23.140625" customWidth="1"/>
    <col min="8" max="8" width="0.42578125" customWidth="1"/>
    <col min="9" max="10" width="9.140625" hidden="1" customWidth="1"/>
  </cols>
  <sheetData>
    <row r="1" spans="1:10" ht="48" customHeight="1" x14ac:dyDescent="0.25">
      <c r="A1" s="164" t="s">
        <v>74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18" customHeight="1" x14ac:dyDescent="0.25">
      <c r="A2" s="4"/>
      <c r="B2" s="4"/>
      <c r="C2" s="4"/>
      <c r="D2" s="4"/>
      <c r="E2" s="4"/>
      <c r="F2" s="4"/>
      <c r="G2" s="4"/>
    </row>
    <row r="3" spans="1:10" ht="15.75" customHeight="1" x14ac:dyDescent="0.25">
      <c r="A3" s="164" t="s">
        <v>14</v>
      </c>
      <c r="B3" s="164"/>
      <c r="C3" s="164"/>
      <c r="D3" s="164"/>
      <c r="E3" s="164"/>
      <c r="F3" s="164"/>
      <c r="G3" s="164"/>
    </row>
    <row r="4" spans="1:10" ht="18" x14ac:dyDescent="0.25">
      <c r="A4" s="4"/>
      <c r="B4" s="4"/>
      <c r="C4" s="4"/>
      <c r="D4" s="4"/>
      <c r="E4" s="4"/>
      <c r="F4" s="5"/>
      <c r="G4" s="5"/>
    </row>
    <row r="5" spans="1:10" ht="18" customHeight="1" x14ac:dyDescent="0.25">
      <c r="A5" s="164" t="s">
        <v>4</v>
      </c>
      <c r="B5" s="164"/>
      <c r="C5" s="164"/>
      <c r="D5" s="164"/>
      <c r="E5" s="164"/>
      <c r="F5" s="164"/>
      <c r="G5" s="164"/>
    </row>
    <row r="6" spans="1:10" ht="18" x14ac:dyDescent="0.25">
      <c r="A6" s="4"/>
      <c r="B6" s="4"/>
      <c r="C6" s="4"/>
      <c r="D6" s="4"/>
      <c r="E6" s="4"/>
      <c r="F6" s="5"/>
      <c r="G6" s="5"/>
    </row>
    <row r="7" spans="1:10" ht="15.75" customHeight="1" x14ac:dyDescent="0.25">
      <c r="A7" s="164" t="s">
        <v>44</v>
      </c>
      <c r="B7" s="164"/>
      <c r="C7" s="164"/>
      <c r="D7" s="164"/>
      <c r="E7" s="164"/>
      <c r="F7" s="164"/>
      <c r="G7" s="164"/>
    </row>
    <row r="8" spans="1:10" ht="18" x14ac:dyDescent="0.25">
      <c r="A8" s="4"/>
      <c r="B8" s="4"/>
      <c r="C8" s="4"/>
      <c r="D8" s="4"/>
      <c r="E8" s="4"/>
      <c r="F8" s="5"/>
      <c r="G8" s="5"/>
    </row>
    <row r="9" spans="1:10" ht="25.5" x14ac:dyDescent="0.25">
      <c r="A9" s="18" t="s">
        <v>49</v>
      </c>
      <c r="B9" s="17" t="s">
        <v>3</v>
      </c>
      <c r="C9" s="75" t="s">
        <v>72</v>
      </c>
      <c r="D9" s="75" t="s">
        <v>71</v>
      </c>
      <c r="E9" s="75" t="s">
        <v>70</v>
      </c>
      <c r="F9" s="75" t="s">
        <v>52</v>
      </c>
      <c r="G9" s="75" t="s">
        <v>69</v>
      </c>
    </row>
    <row r="10" spans="1:10" x14ac:dyDescent="0.25">
      <c r="A10" s="34"/>
      <c r="B10" s="33" t="s">
        <v>51</v>
      </c>
      <c r="C10" s="35"/>
      <c r="D10" s="34"/>
      <c r="E10" s="34"/>
      <c r="F10" s="34"/>
      <c r="G10" s="34"/>
    </row>
    <row r="11" spans="1:10" ht="15.75" customHeight="1" x14ac:dyDescent="0.25">
      <c r="A11" s="11">
        <v>6</v>
      </c>
      <c r="B11" s="11" t="s">
        <v>6</v>
      </c>
      <c r="C11" s="72">
        <f>C12+C13+C14+C15</f>
        <v>121390.12000000001</v>
      </c>
      <c r="D11" s="72">
        <f t="shared" ref="D11:G11" si="0">D12+D13+D14+D15</f>
        <v>193000</v>
      </c>
      <c r="E11" s="72">
        <f t="shared" si="0"/>
        <v>245752.5</v>
      </c>
      <c r="F11" s="72">
        <f t="shared" si="0"/>
        <v>258040.13</v>
      </c>
      <c r="G11" s="72">
        <f t="shared" si="0"/>
        <v>270327.75</v>
      </c>
    </row>
    <row r="12" spans="1:10" ht="26.25" x14ac:dyDescent="0.25">
      <c r="A12" s="54">
        <v>63</v>
      </c>
      <c r="B12" s="78" t="s">
        <v>83</v>
      </c>
      <c r="C12" s="62">
        <v>0</v>
      </c>
      <c r="D12" s="69"/>
      <c r="E12" s="69">
        <v>34597.5</v>
      </c>
      <c r="F12" s="69">
        <v>36327.379999999997</v>
      </c>
      <c r="G12" s="69">
        <v>38057.25</v>
      </c>
    </row>
    <row r="13" spans="1:10" ht="38.25" x14ac:dyDescent="0.25">
      <c r="A13" s="56">
        <v>66</v>
      </c>
      <c r="B13" s="60" t="s">
        <v>58</v>
      </c>
      <c r="C13" s="62">
        <v>3076.6</v>
      </c>
      <c r="D13" s="69">
        <v>11850</v>
      </c>
      <c r="E13" s="69">
        <v>11650</v>
      </c>
      <c r="F13" s="69">
        <v>12232.5</v>
      </c>
      <c r="G13" s="69">
        <v>12815</v>
      </c>
    </row>
    <row r="14" spans="1:10" ht="36" x14ac:dyDescent="0.25">
      <c r="A14" s="56">
        <v>67</v>
      </c>
      <c r="B14" s="61" t="s">
        <v>59</v>
      </c>
      <c r="C14" s="62">
        <v>118312.89</v>
      </c>
      <c r="D14" s="69">
        <v>181050</v>
      </c>
      <c r="E14" s="69">
        <v>199350</v>
      </c>
      <c r="F14" s="69">
        <v>209317.5</v>
      </c>
      <c r="G14" s="69">
        <v>219285</v>
      </c>
    </row>
    <row r="15" spans="1:10" x14ac:dyDescent="0.25">
      <c r="A15" s="56">
        <v>68</v>
      </c>
      <c r="B15" s="15" t="s">
        <v>82</v>
      </c>
      <c r="C15" s="62">
        <v>0.63</v>
      </c>
      <c r="D15" s="69">
        <v>100</v>
      </c>
      <c r="E15" s="69">
        <v>155</v>
      </c>
      <c r="F15" s="69">
        <v>162.75</v>
      </c>
      <c r="G15" s="69">
        <v>170.5</v>
      </c>
    </row>
    <row r="16" spans="1:10" ht="25.5" x14ac:dyDescent="0.25">
      <c r="A16" s="14">
        <v>7</v>
      </c>
      <c r="B16" s="22" t="s">
        <v>7</v>
      </c>
      <c r="C16" s="72">
        <v>0</v>
      </c>
      <c r="D16" s="73"/>
      <c r="E16" s="73"/>
      <c r="F16" s="73"/>
      <c r="G16" s="73"/>
    </row>
    <row r="17" spans="1:7" ht="25.5" x14ac:dyDescent="0.25">
      <c r="A17" s="54">
        <v>72</v>
      </c>
      <c r="B17" s="23" t="s">
        <v>20</v>
      </c>
      <c r="C17" s="62">
        <v>0</v>
      </c>
      <c r="D17" s="9">
        <v>0</v>
      </c>
      <c r="E17" s="9"/>
      <c r="F17" s="9"/>
      <c r="G17" s="10"/>
    </row>
    <row r="18" spans="1:7" x14ac:dyDescent="0.25">
      <c r="A18" s="55" t="s">
        <v>21</v>
      </c>
      <c r="B18" s="13"/>
      <c r="C18" s="8"/>
      <c r="D18" s="9"/>
      <c r="E18" s="9"/>
      <c r="F18" s="9"/>
      <c r="G18" s="9"/>
    </row>
    <row r="21" spans="1:7" ht="18" x14ac:dyDescent="0.25">
      <c r="A21" s="4"/>
      <c r="B21" s="4"/>
      <c r="C21" s="4"/>
      <c r="D21" s="4"/>
      <c r="E21" s="4"/>
      <c r="F21" s="5"/>
      <c r="G21" s="5"/>
    </row>
    <row r="22" spans="1:7" ht="25.5" x14ac:dyDescent="0.25">
      <c r="A22" s="18" t="s">
        <v>5</v>
      </c>
      <c r="B22" s="17" t="s">
        <v>8</v>
      </c>
      <c r="C22" s="75" t="s">
        <v>72</v>
      </c>
      <c r="D22" s="75" t="s">
        <v>71</v>
      </c>
      <c r="E22" s="75" t="s">
        <v>70</v>
      </c>
      <c r="F22" s="75" t="s">
        <v>52</v>
      </c>
      <c r="G22" s="75" t="s">
        <v>69</v>
      </c>
    </row>
    <row r="23" spans="1:7" x14ac:dyDescent="0.25">
      <c r="A23" s="34"/>
      <c r="B23" s="33" t="s">
        <v>50</v>
      </c>
      <c r="C23" s="66">
        <f>C24</f>
        <v>89767.45</v>
      </c>
      <c r="D23" s="66">
        <f t="shared" ref="D23:G23" si="1">D24</f>
        <v>159050</v>
      </c>
      <c r="E23" s="66">
        <f t="shared" si="1"/>
        <v>211752.5</v>
      </c>
      <c r="F23" s="66">
        <f t="shared" si="1"/>
        <v>222340.125</v>
      </c>
      <c r="G23" s="66">
        <f t="shared" si="1"/>
        <v>232927.75</v>
      </c>
    </row>
    <row r="24" spans="1:7" ht="15.75" customHeight="1" x14ac:dyDescent="0.25">
      <c r="A24" s="11">
        <v>3</v>
      </c>
      <c r="B24" s="11" t="s">
        <v>9</v>
      </c>
      <c r="C24" s="72">
        <f>C25+C26+C27</f>
        <v>89767.45</v>
      </c>
      <c r="D24" s="72">
        <f>D25+D26+D27</f>
        <v>159050</v>
      </c>
      <c r="E24" s="72">
        <f>E25+E26+E27</f>
        <v>211752.5</v>
      </c>
      <c r="F24" s="72">
        <f>F25+F26+F27</f>
        <v>222340.125</v>
      </c>
      <c r="G24" s="72">
        <f>G25+G26+G27</f>
        <v>232927.75</v>
      </c>
    </row>
    <row r="25" spans="1:7" ht="15.75" customHeight="1" x14ac:dyDescent="0.25">
      <c r="A25" s="54">
        <v>31</v>
      </c>
      <c r="B25" s="15" t="s">
        <v>10</v>
      </c>
      <c r="C25" s="62">
        <f>'Posebni dio'!F15</f>
        <v>49705.72</v>
      </c>
      <c r="D25" s="62">
        <f>'Posebni dio'!G15</f>
        <v>55000</v>
      </c>
      <c r="E25" s="62">
        <f>'Posebni dio'!H15</f>
        <v>84800</v>
      </c>
      <c r="F25" s="62">
        <f>'Posebni dio'!J13</f>
        <v>89040</v>
      </c>
      <c r="G25" s="62">
        <f>'Posebni dio'!L15</f>
        <v>93280</v>
      </c>
    </row>
    <row r="26" spans="1:7" x14ac:dyDescent="0.25">
      <c r="A26" s="56">
        <v>32</v>
      </c>
      <c r="B26" s="12" t="s">
        <v>15</v>
      </c>
      <c r="C26" s="62">
        <f>'Posebni dio'!F22+'Posebni dio'!F42</f>
        <v>31117.360000000001</v>
      </c>
      <c r="D26" s="62">
        <f>'Posebni dio'!G22+'Posebni dio'!G42</f>
        <v>95950</v>
      </c>
      <c r="E26" s="62">
        <f>'Posebni dio'!H22+'Posebni dio'!H42+'Posebni dio'!H57</f>
        <v>116802.5</v>
      </c>
      <c r="F26" s="62">
        <f>'Posebni dio'!J22+'Posebni dio'!J42+'Posebni dio'!J57</f>
        <v>122642.625</v>
      </c>
      <c r="G26" s="62">
        <f>'Posebni dio'!L22+'Posebni dio'!L42+'Posebni dio'!L57</f>
        <v>128482.75</v>
      </c>
    </row>
    <row r="27" spans="1:7" x14ac:dyDescent="0.25">
      <c r="A27" s="56">
        <v>34</v>
      </c>
      <c r="B27" s="61" t="s">
        <v>60</v>
      </c>
      <c r="C27" s="62">
        <f>'Posebni dio'!F32</f>
        <v>8944.3700000000008</v>
      </c>
      <c r="D27" s="62">
        <f>'Posebni dio'!G32</f>
        <v>8100</v>
      </c>
      <c r="E27" s="62">
        <f>'Posebni dio'!H32</f>
        <v>10150</v>
      </c>
      <c r="F27" s="62">
        <f>'Posebni dio'!J32</f>
        <v>10657.5</v>
      </c>
      <c r="G27" s="62">
        <f>'Posebni dio'!L32</f>
        <v>11165</v>
      </c>
    </row>
    <row r="28" spans="1:7" x14ac:dyDescent="0.25">
      <c r="A28" s="55" t="s">
        <v>21</v>
      </c>
      <c r="B28" s="13"/>
      <c r="C28" s="62"/>
      <c r="D28" s="9"/>
      <c r="E28" s="9"/>
      <c r="F28" s="9"/>
      <c r="G28" s="9"/>
    </row>
  </sheetData>
  <protectedRanges>
    <protectedRange algorithmName="SHA-512" hashValue="R8frfBQ/MhInQYm+jLEgMwgPwCkrGPIUaxyIFLRSCn/+fIsUU6bmJDax/r7gTh2PEAEvgODYwg0rRRjqSM/oww==" saltValue="tbZzHO5lCNHCDH5y3XGZag==" spinCount="100000" sqref="B27" name="Range1_1"/>
  </protectedRanges>
  <mergeCells count="4">
    <mergeCell ref="A3:G3"/>
    <mergeCell ref="A5:G5"/>
    <mergeCell ref="A7:G7"/>
    <mergeCell ref="A1:J1"/>
  </mergeCells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opLeftCell="A6" workbookViewId="0">
      <selection activeCell="I15" sqref="I15"/>
    </sheetView>
  </sheetViews>
  <sheetFormatPr defaultRowHeight="15" x14ac:dyDescent="0.25"/>
  <cols>
    <col min="1" max="6" width="25.28515625" customWidth="1"/>
  </cols>
  <sheetData>
    <row r="1" spans="1:6" ht="49.5" customHeight="1" x14ac:dyDescent="0.25">
      <c r="A1" s="164" t="s">
        <v>74</v>
      </c>
      <c r="B1" s="164"/>
      <c r="C1" s="164"/>
      <c r="D1" s="164"/>
      <c r="E1" s="164"/>
      <c r="F1" s="1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64" t="s">
        <v>14</v>
      </c>
      <c r="B3" s="164"/>
      <c r="C3" s="164"/>
      <c r="D3" s="164"/>
      <c r="E3" s="164"/>
      <c r="F3" s="164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164" t="s">
        <v>4</v>
      </c>
      <c r="B5" s="164"/>
      <c r="C5" s="164"/>
      <c r="D5" s="164"/>
      <c r="E5" s="164"/>
      <c r="F5" s="164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164" t="s">
        <v>45</v>
      </c>
      <c r="B7" s="164"/>
      <c r="C7" s="164"/>
      <c r="D7" s="164"/>
      <c r="E7" s="164"/>
      <c r="F7" s="164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57</v>
      </c>
      <c r="B9" s="75" t="s">
        <v>72</v>
      </c>
      <c r="C9" s="75" t="s">
        <v>71</v>
      </c>
      <c r="D9" s="75" t="s">
        <v>70</v>
      </c>
      <c r="E9" s="75" t="s">
        <v>52</v>
      </c>
      <c r="F9" s="75" t="s">
        <v>69</v>
      </c>
    </row>
    <row r="10" spans="1:6" x14ac:dyDescent="0.25">
      <c r="A10" s="36" t="s">
        <v>51</v>
      </c>
      <c r="B10" s="66">
        <f>B11+B14+B17</f>
        <v>121390.12</v>
      </c>
      <c r="C10" s="66">
        <f>C11+C14+C17</f>
        <v>193000</v>
      </c>
      <c r="D10" s="66">
        <f>D11+D14+D17</f>
        <v>245752.5</v>
      </c>
      <c r="E10" s="66">
        <f>E11+E14+E17</f>
        <v>258040.13</v>
      </c>
      <c r="F10" s="66">
        <f>F11+F14+F17</f>
        <v>270327.75</v>
      </c>
    </row>
    <row r="11" spans="1:6" x14ac:dyDescent="0.25">
      <c r="A11" s="22" t="s">
        <v>31</v>
      </c>
      <c r="B11" s="68">
        <f>B12</f>
        <v>118312.89</v>
      </c>
      <c r="C11" s="68">
        <f>C12</f>
        <v>181050</v>
      </c>
      <c r="D11" s="68">
        <f>D12</f>
        <v>199350</v>
      </c>
      <c r="E11" s="68">
        <f>E12</f>
        <v>209317.5</v>
      </c>
      <c r="F11" s="68">
        <f>F12</f>
        <v>219285</v>
      </c>
    </row>
    <row r="12" spans="1:6" x14ac:dyDescent="0.25">
      <c r="A12" s="13" t="s">
        <v>32</v>
      </c>
      <c r="B12" s="69">
        <v>118312.89</v>
      </c>
      <c r="C12" s="69">
        <v>181050</v>
      </c>
      <c r="D12" s="69">
        <v>199350</v>
      </c>
      <c r="E12" s="69">
        <v>209317.5</v>
      </c>
      <c r="F12" s="69">
        <v>219285</v>
      </c>
    </row>
    <row r="13" spans="1:6" x14ac:dyDescent="0.25">
      <c r="A13" s="56" t="s">
        <v>21</v>
      </c>
      <c r="B13" s="69"/>
      <c r="C13" s="69"/>
      <c r="D13" s="69"/>
      <c r="E13" s="69"/>
      <c r="F13" s="69"/>
    </row>
    <row r="14" spans="1:6" x14ac:dyDescent="0.25">
      <c r="A14" s="11" t="s">
        <v>33</v>
      </c>
      <c r="B14" s="72">
        <f>B15</f>
        <v>3077.23</v>
      </c>
      <c r="C14" s="72">
        <f>C15</f>
        <v>11950</v>
      </c>
      <c r="D14" s="72">
        <f>D15</f>
        <v>11805</v>
      </c>
      <c r="E14" s="72">
        <f>E15</f>
        <v>12395.25</v>
      </c>
      <c r="F14" s="72">
        <f>F15</f>
        <v>12985.5</v>
      </c>
    </row>
    <row r="15" spans="1:6" x14ac:dyDescent="0.25">
      <c r="A15" s="67" t="s">
        <v>81</v>
      </c>
      <c r="B15" s="62">
        <v>3077.23</v>
      </c>
      <c r="C15" s="69">
        <v>11950</v>
      </c>
      <c r="D15" s="69">
        <v>11805</v>
      </c>
      <c r="E15" s="69">
        <v>12395.25</v>
      </c>
      <c r="F15" s="69">
        <v>12985.5</v>
      </c>
    </row>
    <row r="16" spans="1:6" x14ac:dyDescent="0.25">
      <c r="A16" s="56" t="s">
        <v>21</v>
      </c>
      <c r="B16" s="62"/>
      <c r="C16" s="69"/>
      <c r="D16" s="69"/>
      <c r="E16" s="69"/>
      <c r="F16" s="69"/>
    </row>
    <row r="17" spans="1:6" x14ac:dyDescent="0.25">
      <c r="A17" s="36" t="s">
        <v>30</v>
      </c>
      <c r="B17" s="72">
        <f>B18+B19</f>
        <v>0</v>
      </c>
      <c r="C17" s="72">
        <f>C18+C19</f>
        <v>0</v>
      </c>
      <c r="D17" s="72">
        <f>D18+D19</f>
        <v>34597.5</v>
      </c>
      <c r="E17" s="72">
        <f>E18+E19</f>
        <v>36327.379999999997</v>
      </c>
      <c r="F17" s="72">
        <f>F18+F19</f>
        <v>38057.25</v>
      </c>
    </row>
    <row r="18" spans="1:6" x14ac:dyDescent="0.25">
      <c r="A18" s="67" t="s">
        <v>80</v>
      </c>
      <c r="B18" s="62"/>
      <c r="C18" s="69"/>
      <c r="D18" s="69">
        <v>34597.5</v>
      </c>
      <c r="E18" s="69">
        <v>36327.379999999997</v>
      </c>
      <c r="F18" s="74">
        <v>38057.25</v>
      </c>
    </row>
    <row r="19" spans="1:6" x14ac:dyDescent="0.25">
      <c r="A19" s="67" t="s">
        <v>61</v>
      </c>
      <c r="B19" s="69"/>
      <c r="C19" s="69"/>
      <c r="D19" s="69"/>
      <c r="E19" s="69"/>
      <c r="F19" s="69"/>
    </row>
    <row r="21" spans="1:6" ht="18" x14ac:dyDescent="0.25">
      <c r="A21" s="4"/>
      <c r="B21" s="4"/>
      <c r="C21" s="4"/>
      <c r="D21" s="4"/>
      <c r="E21" s="5"/>
      <c r="F21" s="5"/>
    </row>
    <row r="22" spans="1:6" ht="25.5" x14ac:dyDescent="0.25">
      <c r="A22" s="18" t="s">
        <v>57</v>
      </c>
      <c r="B22" s="75" t="s">
        <v>72</v>
      </c>
      <c r="C22" s="75" t="s">
        <v>71</v>
      </c>
      <c r="D22" s="75" t="s">
        <v>70</v>
      </c>
      <c r="E22" s="75" t="s">
        <v>52</v>
      </c>
      <c r="F22" s="75" t="s">
        <v>69</v>
      </c>
    </row>
    <row r="23" spans="1:6" x14ac:dyDescent="0.25">
      <c r="A23" s="36" t="s">
        <v>50</v>
      </c>
      <c r="B23" s="66">
        <f>B24+B27+B30+B34</f>
        <v>89767.450000000012</v>
      </c>
      <c r="C23" s="66">
        <f>C24+C27+C30+C34</f>
        <v>159050</v>
      </c>
      <c r="D23" s="66">
        <f>D24+D27+D30+D34</f>
        <v>211752.5</v>
      </c>
      <c r="E23" s="66">
        <f>E24+E27+E30+E34</f>
        <v>222340.125</v>
      </c>
      <c r="F23" s="66">
        <f>F24+F27+F30+F34</f>
        <v>232927.75</v>
      </c>
    </row>
    <row r="24" spans="1:6" ht="15.75" customHeight="1" x14ac:dyDescent="0.25">
      <c r="A24" s="22" t="s">
        <v>31</v>
      </c>
      <c r="B24" s="72">
        <f>B25</f>
        <v>84393.890000000014</v>
      </c>
      <c r="C24" s="72">
        <f>C25</f>
        <v>147100</v>
      </c>
      <c r="D24" s="72">
        <f>D25</f>
        <v>165350</v>
      </c>
      <c r="E24" s="72">
        <f>E25</f>
        <v>173617.5</v>
      </c>
      <c r="F24" s="72">
        <f>F25</f>
        <v>181885</v>
      </c>
    </row>
    <row r="25" spans="1:6" x14ac:dyDescent="0.25">
      <c r="A25" s="13" t="s">
        <v>32</v>
      </c>
      <c r="B25" s="62">
        <f>'Posebni dio'!F9-'Posebni dio'!F37</f>
        <v>84393.890000000014</v>
      </c>
      <c r="C25" s="62">
        <f>'Posebni dio'!G9-'Posebni dio'!G37</f>
        <v>147100</v>
      </c>
      <c r="D25" s="62">
        <f>'Posebni dio'!H9-'Posebni dio'!H37</f>
        <v>165350</v>
      </c>
      <c r="E25" s="62">
        <f>'Posebni dio'!J9-'Posebni dio'!J37</f>
        <v>173617.5</v>
      </c>
      <c r="F25" s="62">
        <f>'Posebni dio'!L9-'Posebni dio'!L37</f>
        <v>181885</v>
      </c>
    </row>
    <row r="26" spans="1:6" x14ac:dyDescent="0.25">
      <c r="A26" s="56" t="s">
        <v>21</v>
      </c>
      <c r="B26" s="62"/>
      <c r="C26" s="9"/>
      <c r="D26" s="9"/>
      <c r="E26" s="9"/>
      <c r="F26" s="9"/>
    </row>
    <row r="27" spans="1:6" x14ac:dyDescent="0.25">
      <c r="A27" s="22" t="s">
        <v>33</v>
      </c>
      <c r="B27" s="72">
        <f>B28</f>
        <v>5373.56</v>
      </c>
      <c r="C27" s="72">
        <f>C28</f>
        <v>11950</v>
      </c>
      <c r="D27" s="72">
        <f>D28</f>
        <v>11805</v>
      </c>
      <c r="E27" s="72">
        <f>E28</f>
        <v>12395.25</v>
      </c>
      <c r="F27" s="72">
        <f>F28</f>
        <v>12985.5</v>
      </c>
    </row>
    <row r="28" spans="1:6" x14ac:dyDescent="0.25">
      <c r="A28" s="13" t="s">
        <v>34</v>
      </c>
      <c r="B28" s="62">
        <f>'Posebni dio'!F10</f>
        <v>5373.56</v>
      </c>
      <c r="C28" s="62">
        <f>'Posebni dio'!G10</f>
        <v>11950</v>
      </c>
      <c r="D28" s="62">
        <f>'Posebni dio'!H10</f>
        <v>11805</v>
      </c>
      <c r="E28" s="62">
        <f>'Posebni dio'!J10</f>
        <v>12395.25</v>
      </c>
      <c r="F28" s="62">
        <f>'Posebni dio'!L10</f>
        <v>12985.5</v>
      </c>
    </row>
    <row r="29" spans="1:6" x14ac:dyDescent="0.25">
      <c r="A29" s="13"/>
      <c r="B29" s="62"/>
      <c r="C29" s="9"/>
      <c r="D29" s="9"/>
      <c r="E29" s="9"/>
      <c r="F29" s="10"/>
    </row>
    <row r="30" spans="1:6" x14ac:dyDescent="0.25">
      <c r="A30" s="11" t="s">
        <v>30</v>
      </c>
      <c r="B30" s="72">
        <f>B31+B32</f>
        <v>0</v>
      </c>
      <c r="C30" s="72">
        <f>C31+C32</f>
        <v>0</v>
      </c>
      <c r="D30" s="72">
        <f>D31+D32</f>
        <v>34597.5</v>
      </c>
      <c r="E30" s="72">
        <f>E31+E32</f>
        <v>36327.375</v>
      </c>
      <c r="F30" s="72">
        <f>F31+F32</f>
        <v>38057.25</v>
      </c>
    </row>
    <row r="31" spans="1:6" x14ac:dyDescent="0.25">
      <c r="A31" s="67" t="s">
        <v>80</v>
      </c>
      <c r="B31" s="62">
        <f>'Posebni dio'!F11</f>
        <v>0</v>
      </c>
      <c r="C31" s="62">
        <f>'Posebni dio'!G11</f>
        <v>0</v>
      </c>
      <c r="D31" s="62">
        <f>'Posebni dio'!H11</f>
        <v>34597.5</v>
      </c>
      <c r="E31" s="62">
        <f>'Posebni dio'!J11</f>
        <v>36327.375</v>
      </c>
      <c r="F31" s="62">
        <f>'Posebni dio'!L11</f>
        <v>38057.25</v>
      </c>
    </row>
    <row r="32" spans="1:6" x14ac:dyDescent="0.25">
      <c r="A32" s="67" t="s">
        <v>62</v>
      </c>
      <c r="B32" s="62"/>
      <c r="C32" s="9"/>
      <c r="D32" s="9"/>
      <c r="E32" s="9"/>
      <c r="F32" s="10"/>
    </row>
    <row r="33" spans="1:6" x14ac:dyDescent="0.25">
      <c r="A33" s="13"/>
      <c r="B33" s="62"/>
      <c r="C33" s="9"/>
      <c r="D33" s="9"/>
      <c r="E33" s="9"/>
      <c r="F33" s="10"/>
    </row>
    <row r="34" spans="1:6" x14ac:dyDescent="0.25">
      <c r="A34" s="70" t="s">
        <v>63</v>
      </c>
      <c r="B34" s="72">
        <f>B35</f>
        <v>0</v>
      </c>
      <c r="C34" s="72">
        <f>C35</f>
        <v>0</v>
      </c>
      <c r="D34" s="72">
        <f>D35</f>
        <v>0</v>
      </c>
      <c r="E34" s="72">
        <f>E35</f>
        <v>0</v>
      </c>
      <c r="F34" s="72">
        <f>F35</f>
        <v>0</v>
      </c>
    </row>
    <row r="35" spans="1:6" x14ac:dyDescent="0.25">
      <c r="A35" s="67" t="s">
        <v>64</v>
      </c>
      <c r="B35" s="62"/>
      <c r="C35" s="9"/>
      <c r="D35" s="9"/>
      <c r="E35" s="9"/>
      <c r="F35" s="10"/>
    </row>
    <row r="36" spans="1:6" x14ac:dyDescent="0.25">
      <c r="A36" s="56" t="s">
        <v>21</v>
      </c>
      <c r="B36" s="8"/>
      <c r="C36" s="9"/>
      <c r="D36" s="9"/>
      <c r="E36" s="9"/>
      <c r="F36" s="9"/>
    </row>
  </sheetData>
  <mergeCells count="4">
    <mergeCell ref="A3:F3"/>
    <mergeCell ref="A5:F5"/>
    <mergeCell ref="A7:F7"/>
    <mergeCell ref="A1:F1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workbookViewId="0">
      <selection activeCell="F12" sqref="F12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51.75" customHeight="1" x14ac:dyDescent="0.25">
      <c r="A1" s="164" t="s">
        <v>74</v>
      </c>
      <c r="B1" s="164"/>
      <c r="C1" s="164"/>
      <c r="D1" s="164"/>
      <c r="E1" s="164"/>
      <c r="F1" s="1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64" t="s">
        <v>14</v>
      </c>
      <c r="B3" s="164"/>
      <c r="C3" s="164"/>
      <c r="D3" s="164"/>
      <c r="E3" s="165"/>
      <c r="F3" s="165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64" t="s">
        <v>4</v>
      </c>
      <c r="B5" s="166"/>
      <c r="C5" s="166"/>
      <c r="D5" s="166"/>
      <c r="E5" s="166"/>
      <c r="F5" s="166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64" t="s">
        <v>11</v>
      </c>
      <c r="B7" s="184"/>
      <c r="C7" s="184"/>
      <c r="D7" s="184"/>
      <c r="E7" s="184"/>
      <c r="F7" s="184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57</v>
      </c>
      <c r="B9" s="75" t="s">
        <v>72</v>
      </c>
      <c r="C9" s="75" t="s">
        <v>71</v>
      </c>
      <c r="D9" s="75" t="s">
        <v>70</v>
      </c>
      <c r="E9" s="75" t="s">
        <v>52</v>
      </c>
      <c r="F9" s="75" t="s">
        <v>69</v>
      </c>
    </row>
    <row r="10" spans="1:6" ht="15.75" customHeight="1" x14ac:dyDescent="0.25">
      <c r="A10" s="11" t="s">
        <v>50</v>
      </c>
      <c r="B10" s="72">
        <f>B11</f>
        <v>89767.45</v>
      </c>
      <c r="C10" s="72">
        <f t="shared" ref="C10:F11" si="0">C11</f>
        <v>159050</v>
      </c>
      <c r="D10" s="72">
        <f t="shared" si="0"/>
        <v>211752.5</v>
      </c>
      <c r="E10" s="72">
        <f t="shared" si="0"/>
        <v>222340.125</v>
      </c>
      <c r="F10" s="72">
        <f t="shared" si="0"/>
        <v>232927.75</v>
      </c>
    </row>
    <row r="11" spans="1:6" ht="15.75" customHeight="1" x14ac:dyDescent="0.25">
      <c r="A11" s="11" t="s">
        <v>65</v>
      </c>
      <c r="B11" s="72">
        <f>B12</f>
        <v>89767.45</v>
      </c>
      <c r="C11" s="72">
        <f t="shared" si="0"/>
        <v>159050</v>
      </c>
      <c r="D11" s="72">
        <f t="shared" si="0"/>
        <v>211752.5</v>
      </c>
      <c r="E11" s="72">
        <f t="shared" si="0"/>
        <v>222340.125</v>
      </c>
      <c r="F11" s="72">
        <f t="shared" si="0"/>
        <v>232927.75</v>
      </c>
    </row>
    <row r="12" spans="1:6" ht="24" x14ac:dyDescent="0.25">
      <c r="A12" s="71" t="s">
        <v>66</v>
      </c>
      <c r="B12" s="77">
        <f>SAŽETAK!F12</f>
        <v>89767.45</v>
      </c>
      <c r="C12" s="77">
        <f>SAŽETAK!G12</f>
        <v>159050</v>
      </c>
      <c r="D12" s="77">
        <f>SAŽETAK!H12</f>
        <v>211752.5</v>
      </c>
      <c r="E12" s="77">
        <f>SAŽETAK!I12</f>
        <v>222340.125</v>
      </c>
      <c r="F12" s="77">
        <f>SAŽETAK!J12</f>
        <v>232927.75</v>
      </c>
    </row>
    <row r="13" spans="1:6" x14ac:dyDescent="0.25">
      <c r="A13" s="57" t="s">
        <v>21</v>
      </c>
      <c r="B13" s="8"/>
      <c r="C13" s="9"/>
      <c r="D13" s="9"/>
      <c r="E13" s="9"/>
      <c r="F13" s="9"/>
    </row>
  </sheetData>
  <mergeCells count="4">
    <mergeCell ref="A3:F3"/>
    <mergeCell ref="A5:F5"/>
    <mergeCell ref="A7:F7"/>
    <mergeCell ref="A1:F1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"/>
  <sheetViews>
    <sheetView workbookViewId="0">
      <selection activeCell="F19" sqref="F19"/>
    </sheetView>
  </sheetViews>
  <sheetFormatPr defaultRowHeight="15" x14ac:dyDescent="0.25"/>
  <cols>
    <col min="1" max="1" width="10.28515625" customWidth="1"/>
    <col min="2" max="7" width="25.28515625" customWidth="1"/>
  </cols>
  <sheetData>
    <row r="1" spans="1:7" ht="50.25" customHeight="1" x14ac:dyDescent="0.25">
      <c r="A1" s="164" t="s">
        <v>74</v>
      </c>
      <c r="B1" s="164"/>
      <c r="C1" s="164"/>
      <c r="D1" s="164"/>
      <c r="E1" s="164"/>
      <c r="F1" s="164"/>
      <c r="G1" s="164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customHeight="1" x14ac:dyDescent="0.25">
      <c r="A3" s="164" t="s">
        <v>14</v>
      </c>
      <c r="B3" s="164"/>
      <c r="C3" s="164"/>
      <c r="D3" s="164"/>
      <c r="E3" s="164"/>
      <c r="F3" s="164"/>
      <c r="G3" s="164"/>
    </row>
    <row r="4" spans="1:7" ht="18" x14ac:dyDescent="0.25">
      <c r="A4" s="4"/>
      <c r="B4" s="4"/>
      <c r="C4" s="4"/>
      <c r="D4" s="4"/>
      <c r="E4" s="4"/>
      <c r="F4" s="5"/>
      <c r="G4" s="5"/>
    </row>
    <row r="5" spans="1:7" ht="18" customHeight="1" x14ac:dyDescent="0.25">
      <c r="A5" s="164" t="s">
        <v>46</v>
      </c>
      <c r="B5" s="164"/>
      <c r="C5" s="164"/>
      <c r="D5" s="164"/>
      <c r="E5" s="164"/>
      <c r="F5" s="164"/>
      <c r="G5" s="164"/>
    </row>
    <row r="6" spans="1:7" ht="18" customHeight="1" x14ac:dyDescent="0.25">
      <c r="A6" s="38"/>
      <c r="B6" s="38"/>
      <c r="C6" s="38"/>
      <c r="D6" s="38"/>
      <c r="E6" s="38"/>
      <c r="F6" s="38"/>
      <c r="G6" s="38"/>
    </row>
    <row r="7" spans="1:7" ht="18" customHeight="1" x14ac:dyDescent="0.25">
      <c r="A7" s="164" t="s">
        <v>47</v>
      </c>
      <c r="B7" s="164"/>
      <c r="C7" s="164"/>
      <c r="D7" s="164"/>
      <c r="E7" s="164"/>
      <c r="F7" s="164"/>
      <c r="G7" s="164"/>
    </row>
    <row r="8" spans="1:7" ht="18" x14ac:dyDescent="0.25">
      <c r="A8" s="4"/>
      <c r="B8" s="4"/>
      <c r="C8" s="4"/>
      <c r="D8" s="4"/>
      <c r="E8" s="4"/>
      <c r="F8" s="5"/>
      <c r="G8" s="5"/>
    </row>
    <row r="9" spans="1:7" ht="25.5" x14ac:dyDescent="0.25">
      <c r="A9" s="18" t="s">
        <v>49</v>
      </c>
      <c r="B9" s="17" t="s">
        <v>22</v>
      </c>
      <c r="C9" s="75" t="s">
        <v>72</v>
      </c>
      <c r="D9" s="75" t="s">
        <v>71</v>
      </c>
      <c r="E9" s="75" t="s">
        <v>70</v>
      </c>
      <c r="F9" s="75" t="s">
        <v>52</v>
      </c>
      <c r="G9" s="75" t="s">
        <v>69</v>
      </c>
    </row>
    <row r="10" spans="1:7" ht="25.5" x14ac:dyDescent="0.25">
      <c r="A10" s="11">
        <v>8</v>
      </c>
      <c r="B10" s="11" t="s">
        <v>12</v>
      </c>
      <c r="C10" s="8"/>
      <c r="D10" s="9"/>
      <c r="E10" s="9"/>
      <c r="F10" s="9"/>
      <c r="G10" s="9"/>
    </row>
    <row r="11" spans="1:7" x14ac:dyDescent="0.25">
      <c r="A11" s="54">
        <v>84</v>
      </c>
      <c r="B11" s="15" t="s">
        <v>16</v>
      </c>
      <c r="C11" s="8"/>
      <c r="D11" s="9"/>
      <c r="E11" s="9"/>
      <c r="F11" s="9"/>
      <c r="G11" s="9"/>
    </row>
    <row r="12" spans="1:7" x14ac:dyDescent="0.25">
      <c r="A12" s="52" t="s">
        <v>21</v>
      </c>
      <c r="B12" s="37"/>
      <c r="C12" s="8"/>
      <c r="D12" s="9"/>
      <c r="E12" s="9"/>
      <c r="F12" s="9"/>
      <c r="G12" s="9"/>
    </row>
    <row r="13" spans="1:7" ht="25.5" x14ac:dyDescent="0.25">
      <c r="A13" s="153">
        <v>5</v>
      </c>
      <c r="B13" s="154" t="s">
        <v>13</v>
      </c>
      <c r="C13" s="159">
        <f>C14</f>
        <v>33919</v>
      </c>
      <c r="D13" s="159">
        <f>D14</f>
        <v>33950</v>
      </c>
      <c r="E13" s="159">
        <f>E14</f>
        <v>34000</v>
      </c>
      <c r="F13" s="159">
        <f>F14</f>
        <v>35700</v>
      </c>
      <c r="G13" s="159">
        <f>G14</f>
        <v>37400</v>
      </c>
    </row>
    <row r="14" spans="1:7" ht="25.5" x14ac:dyDescent="0.25">
      <c r="A14" s="54">
        <v>54</v>
      </c>
      <c r="B14" s="23" t="s">
        <v>17</v>
      </c>
      <c r="C14" s="62">
        <v>33919</v>
      </c>
      <c r="D14" s="69">
        <v>33950</v>
      </c>
      <c r="E14" s="69">
        <v>34000</v>
      </c>
      <c r="F14" s="69">
        <v>35700</v>
      </c>
      <c r="G14" s="74">
        <v>37400</v>
      </c>
    </row>
    <row r="15" spans="1:7" x14ac:dyDescent="0.25">
      <c r="A15" s="52" t="s">
        <v>21</v>
      </c>
      <c r="B15" s="37"/>
      <c r="C15" s="8"/>
      <c r="D15" s="9"/>
      <c r="E15" s="9"/>
      <c r="F15" s="9"/>
      <c r="G15" s="9"/>
    </row>
  </sheetData>
  <mergeCells count="4">
    <mergeCell ref="A3:G3"/>
    <mergeCell ref="A5:G5"/>
    <mergeCell ref="A7:G7"/>
    <mergeCell ref="A1:G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workbookViewId="0">
      <selection activeCell="I21" sqref="I21"/>
    </sheetView>
  </sheetViews>
  <sheetFormatPr defaultRowHeight="15" x14ac:dyDescent="0.25"/>
  <cols>
    <col min="1" max="1" width="27.42578125" customWidth="1"/>
    <col min="2" max="2" width="23.140625" customWidth="1"/>
    <col min="3" max="6" width="25.28515625" customWidth="1"/>
  </cols>
  <sheetData>
    <row r="1" spans="1:6" ht="49.5" customHeight="1" x14ac:dyDescent="0.25">
      <c r="A1" s="164" t="s">
        <v>74</v>
      </c>
      <c r="B1" s="164"/>
      <c r="C1" s="164"/>
      <c r="D1" s="164"/>
      <c r="E1" s="164"/>
      <c r="F1" s="1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64" t="s">
        <v>14</v>
      </c>
      <c r="B3" s="164"/>
      <c r="C3" s="164"/>
      <c r="D3" s="164"/>
      <c r="E3" s="164"/>
      <c r="F3" s="164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64" t="s">
        <v>48</v>
      </c>
      <c r="B5" s="164"/>
      <c r="C5" s="164"/>
      <c r="D5" s="164"/>
      <c r="E5" s="164"/>
      <c r="F5" s="164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7" t="s">
        <v>57</v>
      </c>
      <c r="B7" s="75" t="s">
        <v>72</v>
      </c>
      <c r="C7" s="75" t="s">
        <v>71</v>
      </c>
      <c r="D7" s="75" t="s">
        <v>70</v>
      </c>
      <c r="E7" s="75" t="s">
        <v>52</v>
      </c>
      <c r="F7" s="75" t="s">
        <v>69</v>
      </c>
    </row>
    <row r="8" spans="1:6" x14ac:dyDescent="0.25">
      <c r="A8" s="11" t="s">
        <v>53</v>
      </c>
      <c r="B8" s="73"/>
      <c r="C8" s="73"/>
      <c r="D8" s="73"/>
      <c r="E8" s="73"/>
      <c r="F8" s="73"/>
    </row>
    <row r="9" spans="1:6" x14ac:dyDescent="0.25">
      <c r="A9" s="11" t="s">
        <v>31</v>
      </c>
      <c r="B9" s="8"/>
      <c r="C9" s="9"/>
      <c r="D9" s="9"/>
      <c r="E9" s="9"/>
      <c r="F9" s="9"/>
    </row>
    <row r="10" spans="1:6" x14ac:dyDescent="0.25">
      <c r="A10" s="13" t="s">
        <v>32</v>
      </c>
      <c r="B10" s="8"/>
      <c r="C10" s="9"/>
      <c r="D10" s="9"/>
      <c r="E10" s="9"/>
      <c r="F10" s="10"/>
    </row>
    <row r="11" spans="1:6" ht="38.25" x14ac:dyDescent="0.25">
      <c r="A11" s="11" t="s">
        <v>55</v>
      </c>
      <c r="B11" s="8"/>
      <c r="C11" s="9"/>
      <c r="D11" s="9"/>
      <c r="E11" s="9"/>
      <c r="F11" s="9"/>
    </row>
    <row r="12" spans="1:6" ht="38.25" x14ac:dyDescent="0.25">
      <c r="A12" s="16" t="s">
        <v>56</v>
      </c>
      <c r="B12" s="8"/>
      <c r="C12" s="9"/>
      <c r="D12" s="9"/>
      <c r="E12" s="9"/>
      <c r="F12" s="9"/>
    </row>
    <row r="13" spans="1:6" x14ac:dyDescent="0.25">
      <c r="A13" s="58" t="s">
        <v>21</v>
      </c>
      <c r="B13" s="8"/>
      <c r="C13" s="9"/>
      <c r="D13" s="9"/>
      <c r="E13" s="9"/>
      <c r="F13" s="9"/>
    </row>
    <row r="14" spans="1:6" x14ac:dyDescent="0.25">
      <c r="A14" s="16"/>
      <c r="B14" s="8"/>
      <c r="C14" s="9"/>
      <c r="D14" s="9"/>
      <c r="E14" s="9"/>
      <c r="F14" s="9"/>
    </row>
    <row r="15" spans="1:6" x14ac:dyDescent="0.25">
      <c r="A15" s="152" t="s">
        <v>54</v>
      </c>
      <c r="B15" s="159">
        <f>B16</f>
        <v>33919</v>
      </c>
      <c r="C15" s="159">
        <f t="shared" ref="C15:F15" si="0">C16</f>
        <v>33950</v>
      </c>
      <c r="D15" s="159">
        <f t="shared" si="0"/>
        <v>34000</v>
      </c>
      <c r="E15" s="159">
        <f t="shared" si="0"/>
        <v>35700</v>
      </c>
      <c r="F15" s="159">
        <f t="shared" si="0"/>
        <v>37400</v>
      </c>
    </row>
    <row r="16" spans="1:6" x14ac:dyDescent="0.25">
      <c r="A16" s="22" t="s">
        <v>31</v>
      </c>
      <c r="B16" s="160">
        <f>B17</f>
        <v>33919</v>
      </c>
      <c r="C16" s="160">
        <f>C17</f>
        <v>33950</v>
      </c>
      <c r="D16" s="160">
        <f>D17</f>
        <v>34000</v>
      </c>
      <c r="E16" s="160">
        <f>E17</f>
        <v>35700</v>
      </c>
      <c r="F16" s="160">
        <f>F17</f>
        <v>37400</v>
      </c>
    </row>
    <row r="17" spans="1:6" x14ac:dyDescent="0.25">
      <c r="A17" s="13" t="s">
        <v>32</v>
      </c>
      <c r="B17" s="62">
        <v>33919</v>
      </c>
      <c r="C17" s="69">
        <v>33950</v>
      </c>
      <c r="D17" s="69">
        <v>34000</v>
      </c>
      <c r="E17" s="69">
        <v>35700</v>
      </c>
      <c r="F17" s="74">
        <v>37400</v>
      </c>
    </row>
    <row r="18" spans="1:6" x14ac:dyDescent="0.25">
      <c r="A18" s="22" t="s">
        <v>33</v>
      </c>
      <c r="B18" s="8"/>
      <c r="C18" s="9"/>
      <c r="D18" s="9"/>
      <c r="E18" s="9"/>
      <c r="F18" s="10"/>
    </row>
    <row r="19" spans="1:6" x14ac:dyDescent="0.25">
      <c r="A19" s="13" t="s">
        <v>34</v>
      </c>
      <c r="B19" s="8"/>
      <c r="C19" s="9"/>
      <c r="D19" s="9"/>
      <c r="E19" s="9"/>
      <c r="F19" s="10"/>
    </row>
    <row r="20" spans="1:6" x14ac:dyDescent="0.25">
      <c r="A20" s="59" t="s">
        <v>21</v>
      </c>
      <c r="B20" s="8"/>
      <c r="C20" s="9"/>
      <c r="D20" s="9"/>
      <c r="E20" s="9"/>
      <c r="F20" s="10"/>
    </row>
  </sheetData>
  <mergeCells count="3">
    <mergeCell ref="A3:F3"/>
    <mergeCell ref="A5:F5"/>
    <mergeCell ref="A1:F1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3684-FE5C-4452-896C-D6EB46058270}">
  <sheetPr>
    <pageSetUpPr fitToPage="1"/>
  </sheetPr>
  <dimension ref="A1:AE60"/>
  <sheetViews>
    <sheetView tabSelected="1" topLeftCell="A4" workbookViewId="0">
      <selection activeCell="AD22" sqref="AD22"/>
    </sheetView>
  </sheetViews>
  <sheetFormatPr defaultRowHeight="15" x14ac:dyDescent="0.25"/>
  <cols>
    <col min="1" max="1" width="17.5703125" customWidth="1"/>
    <col min="2" max="2" width="12.5703125" customWidth="1"/>
    <col min="3" max="3" width="51.5703125" customWidth="1"/>
    <col min="4" max="4" width="16.85546875" style="79" hidden="1" customWidth="1"/>
    <col min="5" max="5" width="11.7109375" style="79" hidden="1" customWidth="1"/>
    <col min="6" max="6" width="14.5703125" style="79" bestFit="1" customWidth="1"/>
    <col min="7" max="7" width="11.7109375" style="79" customWidth="1"/>
    <col min="8" max="8" width="14.5703125" style="79" bestFit="1" customWidth="1"/>
    <col min="9" max="9" width="0.28515625" customWidth="1"/>
    <col min="10" max="10" width="13.42578125" customWidth="1"/>
    <col min="11" max="11" width="0.28515625" customWidth="1"/>
    <col min="12" max="12" width="13.28515625" style="79" customWidth="1"/>
    <col min="13" max="13" width="13.28515625" style="79" hidden="1" customWidth="1"/>
    <col min="14" max="16" width="0" hidden="1" customWidth="1"/>
    <col min="17" max="20" width="9.140625" hidden="1" customWidth="1"/>
    <col min="21" max="21" width="10.140625" hidden="1" customWidth="1"/>
    <col min="22" max="22" width="12.140625" hidden="1" customWidth="1"/>
    <col min="23" max="23" width="11.42578125" hidden="1" customWidth="1"/>
    <col min="24" max="24" width="9.140625" hidden="1" customWidth="1"/>
    <col min="29" max="31" width="10.140625" bestFit="1" customWidth="1"/>
  </cols>
  <sheetData>
    <row r="1" spans="1:23" x14ac:dyDescent="0.25">
      <c r="A1" s="185" t="s">
        <v>116</v>
      </c>
      <c r="B1" s="185"/>
      <c r="C1" s="185"/>
    </row>
    <row r="2" spans="1:23" x14ac:dyDescent="0.25">
      <c r="A2" s="185" t="s">
        <v>85</v>
      </c>
      <c r="B2" s="185"/>
      <c r="C2" s="185"/>
    </row>
    <row r="3" spans="1:23" x14ac:dyDescent="0.25">
      <c r="A3" s="185" t="s">
        <v>86</v>
      </c>
      <c r="B3" s="185"/>
      <c r="C3" s="185"/>
    </row>
    <row r="4" spans="1:23" x14ac:dyDescent="0.25">
      <c r="A4" s="185" t="s">
        <v>87</v>
      </c>
      <c r="B4" s="185"/>
      <c r="C4" s="185"/>
    </row>
    <row r="5" spans="1:23" x14ac:dyDescent="0.25">
      <c r="A5" s="186"/>
      <c r="B5" s="186"/>
      <c r="C5" s="187" t="s">
        <v>88</v>
      </c>
      <c r="D5" s="186"/>
    </row>
    <row r="6" spans="1:23" ht="39.75" thickBot="1" x14ac:dyDescent="0.3">
      <c r="A6" s="80" t="s">
        <v>89</v>
      </c>
      <c r="B6" s="80" t="s">
        <v>90</v>
      </c>
      <c r="C6" s="80" t="s">
        <v>117</v>
      </c>
      <c r="D6" s="82" t="s">
        <v>92</v>
      </c>
      <c r="F6" s="82" t="s">
        <v>197</v>
      </c>
      <c r="G6" s="82" t="s">
        <v>198</v>
      </c>
      <c r="H6" s="82" t="s">
        <v>93</v>
      </c>
      <c r="I6" s="82"/>
      <c r="J6" s="83" t="s">
        <v>94</v>
      </c>
      <c r="K6" s="80"/>
      <c r="L6" s="83" t="s">
        <v>95</v>
      </c>
      <c r="M6" s="82"/>
      <c r="N6" s="83" t="s">
        <v>96</v>
      </c>
      <c r="O6" s="83" t="s">
        <v>97</v>
      </c>
      <c r="P6" s="83" t="s">
        <v>98</v>
      </c>
    </row>
    <row r="7" spans="1:23" ht="15.75" thickBot="1" x14ac:dyDescent="0.3">
      <c r="A7" s="146" t="s">
        <v>118</v>
      </c>
      <c r="B7" s="147" t="s">
        <v>119</v>
      </c>
      <c r="C7" s="147" t="s">
        <v>76</v>
      </c>
      <c r="D7" s="148" t="e">
        <f>D41+D9+D38+D56+#REF!+#REF!</f>
        <v>#REF!</v>
      </c>
      <c r="E7" s="149"/>
      <c r="F7" s="148">
        <f t="shared" ref="F7:G7" si="0">F9+F10+F11</f>
        <v>123686.45000000001</v>
      </c>
      <c r="G7" s="148">
        <f t="shared" si="0"/>
        <v>193000</v>
      </c>
      <c r="H7" s="148">
        <f>H9+H10+H11</f>
        <v>245752.5</v>
      </c>
      <c r="I7" s="150">
        <v>5</v>
      </c>
      <c r="J7" s="148">
        <f>J9+J41+J56</f>
        <v>258040.125</v>
      </c>
      <c r="K7" s="148">
        <v>10</v>
      </c>
      <c r="L7" s="151">
        <f>L9+L41+L56</f>
        <v>270327.75</v>
      </c>
      <c r="M7" s="101"/>
      <c r="N7" s="102">
        <f>J7/H7*100</f>
        <v>105</v>
      </c>
      <c r="O7" s="101">
        <f>L7/J7*100</f>
        <v>104.76190476190477</v>
      </c>
      <c r="P7" s="101">
        <f>L7/H7*100</f>
        <v>110.00000000000001</v>
      </c>
    </row>
    <row r="8" spans="1:23" ht="15.75" thickBot="1" x14ac:dyDescent="0.3">
      <c r="A8" s="141" t="s">
        <v>194</v>
      </c>
      <c r="B8" s="142">
        <v>49632</v>
      </c>
      <c r="C8" s="143" t="s">
        <v>77</v>
      </c>
      <c r="D8" s="144"/>
      <c r="E8" s="145"/>
      <c r="F8" s="144">
        <f>F7</f>
        <v>123686.45000000001</v>
      </c>
      <c r="G8" s="144">
        <f t="shared" ref="G8:L8" si="1">G7</f>
        <v>193000</v>
      </c>
      <c r="H8" s="144">
        <f t="shared" si="1"/>
        <v>245752.5</v>
      </c>
      <c r="I8" s="144">
        <f t="shared" si="1"/>
        <v>5</v>
      </c>
      <c r="J8" s="144">
        <f t="shared" si="1"/>
        <v>258040.125</v>
      </c>
      <c r="K8" s="144">
        <f t="shared" si="1"/>
        <v>10</v>
      </c>
      <c r="L8" s="188">
        <f t="shared" si="1"/>
        <v>270327.75</v>
      </c>
      <c r="M8" s="101"/>
      <c r="N8" s="102"/>
      <c r="O8" s="101"/>
      <c r="P8" s="101"/>
    </row>
    <row r="9" spans="1:23" ht="15.75" thickBot="1" x14ac:dyDescent="0.3">
      <c r="A9" s="86" t="s">
        <v>120</v>
      </c>
      <c r="B9" s="103" t="s">
        <v>103</v>
      </c>
      <c r="C9" s="88" t="s">
        <v>67</v>
      </c>
      <c r="D9" s="104" t="e">
        <f>D15+D23+D33+#REF!+D26</f>
        <v>#REF!</v>
      </c>
      <c r="E9" s="89"/>
      <c r="F9" s="104">
        <f t="shared" ref="F9:G9" si="2">F14+F21+F31</f>
        <v>118312.89000000001</v>
      </c>
      <c r="G9" s="104">
        <f t="shared" si="2"/>
        <v>181050</v>
      </c>
      <c r="H9" s="104">
        <f>H14+H21+H31</f>
        <v>199350</v>
      </c>
      <c r="I9" s="88">
        <v>5</v>
      </c>
      <c r="J9" s="104">
        <f>J15+J22+J32+J37</f>
        <v>209317.5</v>
      </c>
      <c r="K9" s="104">
        <v>10</v>
      </c>
      <c r="L9" s="105">
        <f>L15+L22+L32+L37</f>
        <v>219285</v>
      </c>
      <c r="M9" s="104"/>
      <c r="N9" s="88">
        <f>J9/H9*100</f>
        <v>105</v>
      </c>
      <c r="O9" s="104">
        <f>L9/J9*100</f>
        <v>104.76190476190477</v>
      </c>
      <c r="P9" s="105">
        <f>L9/H9*100</f>
        <v>110.00000000000001</v>
      </c>
    </row>
    <row r="10" spans="1:23" ht="15.75" thickBot="1" x14ac:dyDescent="0.3">
      <c r="A10" s="129" t="s">
        <v>102</v>
      </c>
      <c r="B10" s="130" t="s">
        <v>79</v>
      </c>
      <c r="C10" s="130" t="s">
        <v>68</v>
      </c>
      <c r="D10" s="131" t="e">
        <f>#REF!+D13+D14+D16+D17+D18+D19+D20+D21+D23+#REF!+#REF!</f>
        <v>#REF!</v>
      </c>
      <c r="E10" s="132"/>
      <c r="F10" s="131">
        <f t="shared" ref="F10:G10" si="3">F41</f>
        <v>5373.56</v>
      </c>
      <c r="G10" s="131">
        <f t="shared" si="3"/>
        <v>11950</v>
      </c>
      <c r="H10" s="131">
        <f>H41</f>
        <v>11805</v>
      </c>
      <c r="I10" s="130"/>
      <c r="J10" s="131">
        <f t="shared" ref="J10:L10" si="4">J41</f>
        <v>12395.25</v>
      </c>
      <c r="K10" s="131">
        <f t="shared" si="4"/>
        <v>0</v>
      </c>
      <c r="L10" s="133">
        <f t="shared" si="4"/>
        <v>12985.5</v>
      </c>
      <c r="M10" s="131"/>
      <c r="N10" s="130">
        <f t="shared" ref="N10" si="5">J10/H10*100</f>
        <v>105</v>
      </c>
      <c r="O10" s="131">
        <f t="shared" ref="O10" si="6">L10/J10*100</f>
        <v>104.76190476190477</v>
      </c>
      <c r="P10" s="133">
        <f t="shared" ref="P10" si="7">L10/H10*100</f>
        <v>110.00000000000001</v>
      </c>
    </row>
    <row r="11" spans="1:23" ht="15.75" thickBot="1" x14ac:dyDescent="0.3">
      <c r="A11" s="97" t="s">
        <v>102</v>
      </c>
      <c r="B11" s="136" t="s">
        <v>78</v>
      </c>
      <c r="C11" s="98" t="s">
        <v>75</v>
      </c>
      <c r="D11" s="99">
        <v>70000</v>
      </c>
      <c r="E11" s="137"/>
      <c r="F11" s="99">
        <f t="shared" ref="F11:G11" si="8">F56</f>
        <v>0</v>
      </c>
      <c r="G11" s="99">
        <f t="shared" si="8"/>
        <v>0</v>
      </c>
      <c r="H11" s="99">
        <f>H56</f>
        <v>34597.5</v>
      </c>
      <c r="I11" s="138">
        <v>5</v>
      </c>
      <c r="J11" s="99">
        <f>H11*(I11/100)+H11</f>
        <v>36327.375</v>
      </c>
      <c r="K11" s="138">
        <v>10</v>
      </c>
      <c r="L11" s="139">
        <f>H11*(K11/100)+H11</f>
        <v>38057.25</v>
      </c>
      <c r="M11" s="99"/>
      <c r="N11" s="98">
        <f>J11/H11*100</f>
        <v>105</v>
      </c>
      <c r="O11" s="99">
        <f>L11/J11*100</f>
        <v>104.76190476190477</v>
      </c>
      <c r="P11" s="139">
        <f>L11/H11*100</f>
        <v>110.00000000000001</v>
      </c>
    </row>
    <row r="12" spans="1:23" ht="15.75" thickBot="1" x14ac:dyDescent="0.3">
      <c r="A12" s="106" t="s">
        <v>100</v>
      </c>
      <c r="B12" s="107" t="s">
        <v>195</v>
      </c>
      <c r="C12" s="108" t="s">
        <v>101</v>
      </c>
      <c r="D12" s="109"/>
      <c r="E12" s="110"/>
      <c r="F12" s="109">
        <f t="shared" ref="F12:G14" si="9">F13</f>
        <v>49705.72</v>
      </c>
      <c r="G12" s="109">
        <f t="shared" si="9"/>
        <v>55000</v>
      </c>
      <c r="H12" s="109">
        <f>H13</f>
        <v>84800</v>
      </c>
      <c r="I12" s="111"/>
      <c r="J12" s="109">
        <f t="shared" ref="J12:L14" si="10">J13</f>
        <v>89040</v>
      </c>
      <c r="K12" s="109">
        <f t="shared" si="10"/>
        <v>10</v>
      </c>
      <c r="L12" s="112">
        <f t="shared" si="10"/>
        <v>93280</v>
      </c>
      <c r="M12" s="109"/>
      <c r="N12" s="111"/>
      <c r="O12" s="109"/>
      <c r="P12" s="112"/>
    </row>
    <row r="13" spans="1:23" ht="15.75" thickBot="1" x14ac:dyDescent="0.3">
      <c r="A13" s="113" t="s">
        <v>121</v>
      </c>
      <c r="B13" s="114"/>
      <c r="C13" s="115" t="s">
        <v>10</v>
      </c>
      <c r="D13" s="116"/>
      <c r="E13" s="117"/>
      <c r="F13" s="116">
        <f t="shared" si="9"/>
        <v>49705.72</v>
      </c>
      <c r="G13" s="116">
        <f t="shared" si="9"/>
        <v>55000</v>
      </c>
      <c r="H13" s="116">
        <f>H14</f>
        <v>84800</v>
      </c>
      <c r="I13" s="118"/>
      <c r="J13" s="116">
        <f t="shared" si="10"/>
        <v>89040</v>
      </c>
      <c r="K13" s="116">
        <f t="shared" si="10"/>
        <v>10</v>
      </c>
      <c r="L13" s="119">
        <f t="shared" si="10"/>
        <v>93280</v>
      </c>
      <c r="M13" s="116"/>
      <c r="N13" s="118"/>
      <c r="O13" s="116"/>
      <c r="P13" s="119"/>
      <c r="R13" s="47" t="s">
        <v>122</v>
      </c>
      <c r="U13">
        <v>2026</v>
      </c>
      <c r="V13">
        <v>2027</v>
      </c>
      <c r="W13">
        <v>2028</v>
      </c>
    </row>
    <row r="14" spans="1:23" ht="15.75" thickBot="1" x14ac:dyDescent="0.3">
      <c r="A14" s="86" t="s">
        <v>120</v>
      </c>
      <c r="B14" s="103" t="s">
        <v>103</v>
      </c>
      <c r="C14" s="88" t="s">
        <v>67</v>
      </c>
      <c r="D14" s="104" t="e">
        <f>D18+D26+D36+#REF!+D29</f>
        <v>#REF!</v>
      </c>
      <c r="E14" s="89"/>
      <c r="F14" s="104">
        <f t="shared" si="9"/>
        <v>49705.72</v>
      </c>
      <c r="G14" s="104">
        <f t="shared" si="9"/>
        <v>55000</v>
      </c>
      <c r="H14" s="104">
        <f>H15</f>
        <v>84800</v>
      </c>
      <c r="I14" s="88">
        <v>5</v>
      </c>
      <c r="J14" s="104">
        <f t="shared" si="10"/>
        <v>89040</v>
      </c>
      <c r="K14" s="104">
        <f t="shared" si="10"/>
        <v>10</v>
      </c>
      <c r="L14" s="105">
        <f t="shared" si="10"/>
        <v>93280</v>
      </c>
      <c r="M14" s="104"/>
      <c r="N14" s="88">
        <f t="shared" ref="N14:N19" si="11">J14/H14*100</f>
        <v>105</v>
      </c>
      <c r="O14" s="104">
        <f t="shared" ref="O14:O19" si="12">L14/J14*100</f>
        <v>104.76190476190477</v>
      </c>
      <c r="P14" s="105">
        <f t="shared" ref="P14:P19" si="13">L14/H14*100</f>
        <v>110.00000000000001</v>
      </c>
    </row>
    <row r="15" spans="1:23" ht="15.75" thickBot="1" x14ac:dyDescent="0.3">
      <c r="A15" s="189"/>
      <c r="B15" s="190">
        <v>31</v>
      </c>
      <c r="C15" s="191" t="s">
        <v>10</v>
      </c>
      <c r="D15" s="192">
        <f>D16+D18+D19</f>
        <v>307406</v>
      </c>
      <c r="E15" s="193"/>
      <c r="F15" s="192">
        <v>49705.72</v>
      </c>
      <c r="G15" s="192">
        <v>55000</v>
      </c>
      <c r="H15" s="192">
        <f>H16+H17+H18+H19</f>
        <v>84800</v>
      </c>
      <c r="I15" s="194">
        <v>5</v>
      </c>
      <c r="J15" s="192">
        <f>H15*(I15/100)+H15</f>
        <v>89040</v>
      </c>
      <c r="K15" s="194">
        <v>10</v>
      </c>
      <c r="L15" s="195">
        <f>H15*(K15/100)+H15</f>
        <v>93280</v>
      </c>
      <c r="M15" s="84">
        <v>15</v>
      </c>
      <c r="N15">
        <f t="shared" si="11"/>
        <v>105</v>
      </c>
      <c r="O15" s="79">
        <f t="shared" si="12"/>
        <v>104.76190476190477</v>
      </c>
      <c r="P15" s="79">
        <f t="shared" si="13"/>
        <v>110.00000000000001</v>
      </c>
      <c r="R15" s="47" t="s">
        <v>123</v>
      </c>
      <c r="U15" s="79">
        <f>H15</f>
        <v>84800</v>
      </c>
      <c r="V15" s="79">
        <f>J15</f>
        <v>89040</v>
      </c>
      <c r="W15" s="79">
        <f>L15</f>
        <v>93280</v>
      </c>
    </row>
    <row r="16" spans="1:23" ht="15.75" hidden="1" thickBot="1" x14ac:dyDescent="0.3">
      <c r="A16" s="189" t="s">
        <v>124</v>
      </c>
      <c r="B16" s="190">
        <v>3111</v>
      </c>
      <c r="C16" s="191" t="s">
        <v>125</v>
      </c>
      <c r="D16" s="193">
        <v>211092</v>
      </c>
      <c r="E16" s="193">
        <f t="shared" ref="E16:E35" si="14">D16/7.5345</f>
        <v>28016.723073860241</v>
      </c>
      <c r="F16" s="193">
        <v>0</v>
      </c>
      <c r="G16" s="193">
        <v>0</v>
      </c>
      <c r="H16" s="193">
        <v>56000</v>
      </c>
      <c r="I16" s="194">
        <v>5</v>
      </c>
      <c r="J16" s="193">
        <f>H16*(I16/100)+H16</f>
        <v>58800</v>
      </c>
      <c r="K16" s="194">
        <v>10</v>
      </c>
      <c r="L16" s="196">
        <f>H16*(K16/100)+H16</f>
        <v>61600</v>
      </c>
      <c r="M16" s="84">
        <v>15</v>
      </c>
      <c r="N16">
        <f t="shared" si="11"/>
        <v>105</v>
      </c>
      <c r="O16" s="79">
        <f t="shared" si="12"/>
        <v>104.76190476190477</v>
      </c>
      <c r="P16" s="79">
        <f t="shared" si="13"/>
        <v>110.00000000000001</v>
      </c>
      <c r="R16" s="47" t="s">
        <v>126</v>
      </c>
      <c r="U16" s="79">
        <f>H22-H27</f>
        <v>20400</v>
      </c>
      <c r="V16" s="79">
        <f>J22-J27</f>
        <v>21420</v>
      </c>
      <c r="W16" s="79">
        <f>L22-L27</f>
        <v>22440</v>
      </c>
    </row>
    <row r="17" spans="1:31" ht="15.75" hidden="1" thickBot="1" x14ac:dyDescent="0.3">
      <c r="A17" s="189" t="s">
        <v>127</v>
      </c>
      <c r="B17" s="197">
        <v>3121</v>
      </c>
      <c r="C17" s="191" t="s">
        <v>128</v>
      </c>
      <c r="D17" s="193">
        <v>12000</v>
      </c>
      <c r="E17" s="193">
        <f t="shared" si="14"/>
        <v>1592.6737009755125</v>
      </c>
      <c r="F17" s="198">
        <v>0</v>
      </c>
      <c r="G17" s="198">
        <v>0</v>
      </c>
      <c r="H17" s="198">
        <v>2400</v>
      </c>
      <c r="I17" s="191">
        <v>5</v>
      </c>
      <c r="J17" s="198">
        <f>H17*(I17/100)+H17</f>
        <v>2520</v>
      </c>
      <c r="K17" s="191">
        <v>10</v>
      </c>
      <c r="L17" s="199">
        <f>H17*(K17/100)+H17</f>
        <v>2640</v>
      </c>
      <c r="M17" s="84">
        <v>15</v>
      </c>
      <c r="N17">
        <f t="shared" si="11"/>
        <v>105</v>
      </c>
      <c r="O17" s="79">
        <f t="shared" si="12"/>
        <v>104.76190476190477</v>
      </c>
      <c r="P17" s="79">
        <f t="shared" si="13"/>
        <v>110.00000000000001</v>
      </c>
      <c r="R17" s="47" t="s">
        <v>129</v>
      </c>
      <c r="U17" s="79">
        <f>H32</f>
        <v>10150</v>
      </c>
      <c r="V17" s="79">
        <f>J32</f>
        <v>10657.5</v>
      </c>
      <c r="W17" s="79">
        <f>L32</f>
        <v>11165</v>
      </c>
    </row>
    <row r="18" spans="1:31" ht="15.75" hidden="1" thickBot="1" x14ac:dyDescent="0.3">
      <c r="A18" s="189" t="s">
        <v>130</v>
      </c>
      <c r="B18" s="197">
        <v>3131</v>
      </c>
      <c r="C18" s="191" t="s">
        <v>131</v>
      </c>
      <c r="D18" s="198">
        <v>52775</v>
      </c>
      <c r="E18" s="193">
        <f t="shared" si="14"/>
        <v>7004.4462140818896</v>
      </c>
      <c r="F18" s="193">
        <v>0</v>
      </c>
      <c r="G18" s="193">
        <v>0</v>
      </c>
      <c r="H18" s="193">
        <v>13900</v>
      </c>
      <c r="I18" s="194">
        <v>5</v>
      </c>
      <c r="J18" s="193">
        <f>H18*(I18/100)+H18</f>
        <v>14595</v>
      </c>
      <c r="K18" s="194">
        <v>10</v>
      </c>
      <c r="L18" s="196">
        <f>H18*(K18/100)+H18</f>
        <v>15290</v>
      </c>
      <c r="M18" s="84">
        <v>15</v>
      </c>
      <c r="N18">
        <f t="shared" si="11"/>
        <v>105</v>
      </c>
      <c r="O18" s="79">
        <f t="shared" si="12"/>
        <v>104.76190476190477</v>
      </c>
      <c r="P18" s="79">
        <f t="shared" si="13"/>
        <v>110.00000000000001</v>
      </c>
      <c r="U18" s="84">
        <f>U15+U16+U17</f>
        <v>115350</v>
      </c>
      <c r="V18" s="84">
        <f>V15+V16+V17</f>
        <v>121117.5</v>
      </c>
      <c r="W18" s="85">
        <f>V18</f>
        <v>121117.5</v>
      </c>
    </row>
    <row r="19" spans="1:31" ht="15.75" hidden="1" thickBot="1" x14ac:dyDescent="0.3">
      <c r="A19" s="189" t="s">
        <v>132</v>
      </c>
      <c r="B19" s="197">
        <v>3132</v>
      </c>
      <c r="C19" s="191" t="s">
        <v>133</v>
      </c>
      <c r="D19" s="193">
        <v>43539</v>
      </c>
      <c r="E19" s="193">
        <f t="shared" si="14"/>
        <v>5778.6183555644038</v>
      </c>
      <c r="F19" s="193">
        <v>0</v>
      </c>
      <c r="G19" s="193">
        <v>0</v>
      </c>
      <c r="H19" s="193">
        <v>12500</v>
      </c>
      <c r="I19" s="194">
        <v>5</v>
      </c>
      <c r="J19" s="193">
        <f>H19*(I19/100)+H19</f>
        <v>13125</v>
      </c>
      <c r="K19" s="194">
        <v>10</v>
      </c>
      <c r="L19" s="196">
        <f>H19*(K19/100)+H19</f>
        <v>13750</v>
      </c>
      <c r="M19" s="84">
        <v>15</v>
      </c>
      <c r="N19">
        <f t="shared" si="11"/>
        <v>105</v>
      </c>
      <c r="O19" s="79">
        <f t="shared" si="12"/>
        <v>104.76190476190477</v>
      </c>
      <c r="P19" s="79">
        <f t="shared" si="13"/>
        <v>110.00000000000001</v>
      </c>
    </row>
    <row r="20" spans="1:31" ht="15.75" thickBot="1" x14ac:dyDescent="0.3">
      <c r="A20" s="121" t="s">
        <v>134</v>
      </c>
      <c r="B20" s="122"/>
      <c r="C20" s="123" t="s">
        <v>15</v>
      </c>
      <c r="D20" s="124"/>
      <c r="E20" s="124"/>
      <c r="F20" s="124">
        <f t="shared" ref="F20:G21" si="15">F21</f>
        <v>25743.8</v>
      </c>
      <c r="G20" s="124">
        <f t="shared" si="15"/>
        <v>84000</v>
      </c>
      <c r="H20" s="124">
        <f>H21</f>
        <v>70400</v>
      </c>
      <c r="I20" s="125"/>
      <c r="J20" s="124">
        <f t="shared" ref="J20:L20" si="16">J21</f>
        <v>73920</v>
      </c>
      <c r="K20" s="124">
        <f t="shared" si="16"/>
        <v>10</v>
      </c>
      <c r="L20" s="127">
        <f t="shared" si="16"/>
        <v>77440</v>
      </c>
      <c r="M20" s="126"/>
      <c r="N20" s="125"/>
      <c r="O20" s="124"/>
      <c r="P20" s="127"/>
    </row>
    <row r="21" spans="1:31" ht="15.75" thickBot="1" x14ac:dyDescent="0.3">
      <c r="A21" s="86" t="s">
        <v>120</v>
      </c>
      <c r="B21" s="103" t="s">
        <v>103</v>
      </c>
      <c r="C21" s="88" t="s">
        <v>67</v>
      </c>
      <c r="D21" s="104" t="e">
        <f>D25+D34+D43+#REF!+D37</f>
        <v>#REF!</v>
      </c>
      <c r="E21" s="89"/>
      <c r="F21" s="104">
        <f t="shared" si="15"/>
        <v>25743.8</v>
      </c>
      <c r="G21" s="104">
        <f t="shared" si="15"/>
        <v>84000</v>
      </c>
      <c r="H21" s="104">
        <f>H22</f>
        <v>70400</v>
      </c>
      <c r="I21" s="88">
        <v>5</v>
      </c>
      <c r="J21" s="104">
        <f>J22</f>
        <v>73920</v>
      </c>
      <c r="K21" s="104">
        <v>10</v>
      </c>
      <c r="L21" s="105">
        <f>L22</f>
        <v>77440</v>
      </c>
      <c r="M21" s="104"/>
      <c r="N21" s="88">
        <f>J21/H21*100</f>
        <v>105</v>
      </c>
      <c r="O21" s="104">
        <f>L21/J21*100</f>
        <v>104.76190476190477</v>
      </c>
      <c r="P21" s="105">
        <f>L21/H21*100</f>
        <v>110.00000000000001</v>
      </c>
      <c r="AC21" s="79"/>
      <c r="AD21" s="79"/>
      <c r="AE21" s="79"/>
    </row>
    <row r="22" spans="1:31" ht="15.75" thickBot="1" x14ac:dyDescent="0.3">
      <c r="A22" s="189"/>
      <c r="B22" s="190">
        <v>32</v>
      </c>
      <c r="C22" s="191" t="s">
        <v>15</v>
      </c>
      <c r="D22" s="192">
        <f>D23+D30+D33</f>
        <v>93679</v>
      </c>
      <c r="E22" s="193"/>
      <c r="F22" s="192">
        <v>25743.8</v>
      </c>
      <c r="G22" s="192">
        <v>84000</v>
      </c>
      <c r="H22" s="192">
        <f>H23+H26+H24+H25+H28+H29+H27</f>
        <v>70400</v>
      </c>
      <c r="I22" s="194">
        <v>5</v>
      </c>
      <c r="J22" s="192">
        <f t="shared" ref="J22:J29" si="17">H22*(I22/100)+H22</f>
        <v>73920</v>
      </c>
      <c r="K22" s="194">
        <v>10</v>
      </c>
      <c r="L22" s="195">
        <f t="shared" ref="L22:L29" si="18">H22*(K22/100)+H22</f>
        <v>77440</v>
      </c>
      <c r="M22" s="84">
        <v>15</v>
      </c>
      <c r="N22">
        <f t="shared" ref="N22:N29" si="19">J22/H22*100</f>
        <v>105</v>
      </c>
      <c r="O22" s="79">
        <f t="shared" ref="O22:O29" si="20">L22/J22*100</f>
        <v>104.76190476190477</v>
      </c>
      <c r="P22" s="79">
        <f t="shared" ref="P22:P29" si="21">L22/H22*100</f>
        <v>110.00000000000001</v>
      </c>
    </row>
    <row r="23" spans="1:31" ht="15.75" hidden="1" thickBot="1" x14ac:dyDescent="0.3">
      <c r="A23" s="189" t="s">
        <v>135</v>
      </c>
      <c r="B23" s="194" t="s">
        <v>136</v>
      </c>
      <c r="C23" s="194" t="s">
        <v>137</v>
      </c>
      <c r="D23" s="192">
        <v>20000</v>
      </c>
      <c r="E23" s="193">
        <f t="shared" si="14"/>
        <v>2654.4561682925209</v>
      </c>
      <c r="F23" s="198">
        <v>0</v>
      </c>
      <c r="G23" s="198">
        <v>0</v>
      </c>
      <c r="H23" s="198">
        <v>3800</v>
      </c>
      <c r="I23" s="191">
        <v>5</v>
      </c>
      <c r="J23" s="198">
        <f t="shared" si="17"/>
        <v>3990</v>
      </c>
      <c r="K23" s="191">
        <v>10</v>
      </c>
      <c r="L23" s="199">
        <f t="shared" si="18"/>
        <v>4180</v>
      </c>
      <c r="M23" s="84">
        <v>15</v>
      </c>
      <c r="N23">
        <f t="shared" si="19"/>
        <v>105</v>
      </c>
      <c r="O23" s="79">
        <f t="shared" si="20"/>
        <v>104.76190476190477</v>
      </c>
      <c r="P23" s="79">
        <f t="shared" si="21"/>
        <v>110.00000000000001</v>
      </c>
    </row>
    <row r="24" spans="1:31" ht="15.75" hidden="1" thickBot="1" x14ac:dyDescent="0.3">
      <c r="A24" s="189" t="s">
        <v>138</v>
      </c>
      <c r="B24" s="190">
        <v>3214</v>
      </c>
      <c r="C24" s="191" t="s">
        <v>139</v>
      </c>
      <c r="D24" s="192"/>
      <c r="E24" s="193"/>
      <c r="F24" s="198">
        <v>0</v>
      </c>
      <c r="G24" s="198">
        <v>0</v>
      </c>
      <c r="H24" s="198">
        <v>3000</v>
      </c>
      <c r="I24" s="191">
        <v>5</v>
      </c>
      <c r="J24" s="198">
        <f t="shared" si="17"/>
        <v>3150</v>
      </c>
      <c r="K24" s="191">
        <v>10</v>
      </c>
      <c r="L24" s="199">
        <f t="shared" si="18"/>
        <v>3300</v>
      </c>
      <c r="M24" s="84"/>
      <c r="N24">
        <f t="shared" si="19"/>
        <v>105</v>
      </c>
      <c r="O24" s="79">
        <f t="shared" si="20"/>
        <v>104.76190476190477</v>
      </c>
      <c r="P24" s="79">
        <f t="shared" si="21"/>
        <v>110.00000000000001</v>
      </c>
    </row>
    <row r="25" spans="1:31" ht="15.75" hidden="1" thickBot="1" x14ac:dyDescent="0.3">
      <c r="A25" s="189" t="s">
        <v>140</v>
      </c>
      <c r="B25" s="190">
        <v>3225</v>
      </c>
      <c r="C25" s="191" t="s">
        <v>141</v>
      </c>
      <c r="D25" s="192"/>
      <c r="E25" s="193"/>
      <c r="F25" s="198">
        <v>0</v>
      </c>
      <c r="G25" s="198">
        <v>0</v>
      </c>
      <c r="H25" s="198">
        <v>1500</v>
      </c>
      <c r="I25" s="191">
        <v>5</v>
      </c>
      <c r="J25" s="198">
        <f t="shared" si="17"/>
        <v>1575</v>
      </c>
      <c r="K25" s="191">
        <v>10</v>
      </c>
      <c r="L25" s="199">
        <f t="shared" si="18"/>
        <v>1650</v>
      </c>
      <c r="M25" s="84"/>
      <c r="N25">
        <f t="shared" si="19"/>
        <v>105</v>
      </c>
      <c r="O25" s="79">
        <f t="shared" si="20"/>
        <v>104.76190476190477</v>
      </c>
      <c r="P25" s="79">
        <f t="shared" si="21"/>
        <v>110.00000000000001</v>
      </c>
    </row>
    <row r="26" spans="1:31" ht="15.75" hidden="1" thickBot="1" x14ac:dyDescent="0.3">
      <c r="A26" s="189" t="s">
        <v>142</v>
      </c>
      <c r="B26" s="190">
        <v>3237</v>
      </c>
      <c r="C26" s="191" t="s">
        <v>143</v>
      </c>
      <c r="D26" s="193">
        <v>20000</v>
      </c>
      <c r="E26" s="193">
        <f t="shared" si="14"/>
        <v>2654.4561682925209</v>
      </c>
      <c r="F26" s="198">
        <v>0</v>
      </c>
      <c r="G26" s="198">
        <v>0</v>
      </c>
      <c r="H26" s="198">
        <v>10000</v>
      </c>
      <c r="I26" s="191">
        <v>5</v>
      </c>
      <c r="J26" s="198">
        <f t="shared" si="17"/>
        <v>10500</v>
      </c>
      <c r="K26" s="191">
        <v>10</v>
      </c>
      <c r="L26" s="199">
        <f t="shared" si="18"/>
        <v>11000</v>
      </c>
      <c r="M26" s="84">
        <v>15</v>
      </c>
      <c r="N26">
        <f t="shared" si="19"/>
        <v>105</v>
      </c>
      <c r="O26" s="79">
        <f t="shared" si="20"/>
        <v>104.76190476190477</v>
      </c>
      <c r="P26" s="79">
        <f t="shared" si="21"/>
        <v>110.00000000000001</v>
      </c>
    </row>
    <row r="27" spans="1:31" ht="15.75" hidden="1" thickBot="1" x14ac:dyDescent="0.3">
      <c r="A27" s="189" t="s">
        <v>144</v>
      </c>
      <c r="B27" s="190">
        <v>3237</v>
      </c>
      <c r="C27" s="191" t="s">
        <v>145</v>
      </c>
      <c r="D27" s="193"/>
      <c r="E27" s="193"/>
      <c r="F27" s="198">
        <v>0</v>
      </c>
      <c r="G27" s="198">
        <v>0</v>
      </c>
      <c r="H27" s="198">
        <v>50000</v>
      </c>
      <c r="I27" s="191">
        <v>5</v>
      </c>
      <c r="J27" s="198">
        <f t="shared" si="17"/>
        <v>52500</v>
      </c>
      <c r="K27" s="191">
        <v>10</v>
      </c>
      <c r="L27" s="199">
        <f t="shared" si="18"/>
        <v>55000</v>
      </c>
      <c r="M27" s="84">
        <v>15</v>
      </c>
      <c r="N27">
        <f>J27/H27*100</f>
        <v>105</v>
      </c>
      <c r="O27" s="79">
        <f>L27/J27*100</f>
        <v>104.76190476190477</v>
      </c>
      <c r="P27" s="79">
        <f>L27/H27*100</f>
        <v>110.00000000000001</v>
      </c>
      <c r="Q27" s="47" t="s">
        <v>146</v>
      </c>
    </row>
    <row r="28" spans="1:31" ht="15.75" hidden="1" thickBot="1" x14ac:dyDescent="0.3">
      <c r="A28" s="189" t="s">
        <v>147</v>
      </c>
      <c r="B28" s="190">
        <v>3241</v>
      </c>
      <c r="C28" s="191" t="s">
        <v>148</v>
      </c>
      <c r="D28" s="193"/>
      <c r="E28" s="193"/>
      <c r="F28" s="198">
        <v>0</v>
      </c>
      <c r="G28" s="198">
        <v>0</v>
      </c>
      <c r="H28" s="198">
        <v>1100</v>
      </c>
      <c r="I28" s="191">
        <v>5</v>
      </c>
      <c r="J28" s="198">
        <f t="shared" si="17"/>
        <v>1155</v>
      </c>
      <c r="K28" s="191">
        <v>10</v>
      </c>
      <c r="L28" s="199">
        <f t="shared" si="18"/>
        <v>1210</v>
      </c>
      <c r="M28" s="84"/>
      <c r="N28">
        <f t="shared" si="19"/>
        <v>105</v>
      </c>
      <c r="O28" s="79">
        <f t="shared" si="20"/>
        <v>104.76190476190477</v>
      </c>
      <c r="P28" s="79">
        <f t="shared" si="21"/>
        <v>110.00000000000001</v>
      </c>
    </row>
    <row r="29" spans="1:31" ht="15.75" hidden="1" thickBot="1" x14ac:dyDescent="0.3">
      <c r="A29" s="189" t="s">
        <v>149</v>
      </c>
      <c r="B29" s="190">
        <v>3299</v>
      </c>
      <c r="C29" s="191" t="s">
        <v>150</v>
      </c>
      <c r="D29" s="193"/>
      <c r="E29" s="193"/>
      <c r="F29" s="198">
        <v>0</v>
      </c>
      <c r="G29" s="198">
        <v>0</v>
      </c>
      <c r="H29" s="198">
        <v>1000</v>
      </c>
      <c r="I29" s="191">
        <v>5</v>
      </c>
      <c r="J29" s="198">
        <f t="shared" si="17"/>
        <v>1050</v>
      </c>
      <c r="K29" s="191">
        <v>10</v>
      </c>
      <c r="L29" s="199">
        <f t="shared" si="18"/>
        <v>1100</v>
      </c>
      <c r="M29" s="84"/>
      <c r="N29">
        <f t="shared" si="19"/>
        <v>105</v>
      </c>
      <c r="O29" s="79">
        <f t="shared" si="20"/>
        <v>104.76190476190477</v>
      </c>
      <c r="P29" s="79">
        <f t="shared" si="21"/>
        <v>110.00000000000001</v>
      </c>
    </row>
    <row r="30" spans="1:31" ht="15.75" thickBot="1" x14ac:dyDescent="0.3">
      <c r="A30" s="121" t="s">
        <v>151</v>
      </c>
      <c r="B30" s="128"/>
      <c r="C30" s="123" t="s">
        <v>60</v>
      </c>
      <c r="D30" s="124"/>
      <c r="E30" s="124"/>
      <c r="F30" s="126">
        <f t="shared" ref="F30:G30" si="22">F31</f>
        <v>42863.37</v>
      </c>
      <c r="G30" s="126">
        <f t="shared" si="22"/>
        <v>42050</v>
      </c>
      <c r="H30" s="126">
        <f>H31</f>
        <v>44150</v>
      </c>
      <c r="I30" s="125"/>
      <c r="J30" s="126">
        <f t="shared" ref="J30:L30" si="23">J31</f>
        <v>46357.5</v>
      </c>
      <c r="K30" s="126">
        <f t="shared" si="23"/>
        <v>20</v>
      </c>
      <c r="L30" s="135">
        <f t="shared" si="23"/>
        <v>48565</v>
      </c>
      <c r="M30" s="126"/>
      <c r="N30" s="125"/>
      <c r="O30" s="124"/>
      <c r="P30" s="127"/>
    </row>
    <row r="31" spans="1:31" ht="15.75" thickBot="1" x14ac:dyDescent="0.3">
      <c r="A31" s="86" t="s">
        <v>120</v>
      </c>
      <c r="B31" s="103" t="s">
        <v>103</v>
      </c>
      <c r="C31" s="88" t="s">
        <v>67</v>
      </c>
      <c r="D31" s="104" t="e">
        <f>D35+D44+D53+#REF!+D47</f>
        <v>#REF!</v>
      </c>
      <c r="E31" s="89"/>
      <c r="F31" s="104">
        <f t="shared" ref="F31:G31" si="24">F32+F37</f>
        <v>42863.37</v>
      </c>
      <c r="G31" s="104">
        <f t="shared" si="24"/>
        <v>42050</v>
      </c>
      <c r="H31" s="104">
        <f>H32+H37</f>
        <v>44150</v>
      </c>
      <c r="I31" s="88">
        <v>5</v>
      </c>
      <c r="J31" s="104">
        <f t="shared" ref="J31:L31" si="25">J32+J37</f>
        <v>46357.5</v>
      </c>
      <c r="K31" s="104">
        <f t="shared" si="25"/>
        <v>20</v>
      </c>
      <c r="L31" s="105">
        <f t="shared" si="25"/>
        <v>48565</v>
      </c>
      <c r="M31" s="104"/>
      <c r="N31" s="88">
        <f>J31/H31*100</f>
        <v>105</v>
      </c>
      <c r="O31" s="104">
        <f>L31/J31*100</f>
        <v>104.76190476190477</v>
      </c>
      <c r="P31" s="105">
        <f>L31/H31*100</f>
        <v>110.00000000000001</v>
      </c>
    </row>
    <row r="32" spans="1:31" ht="15.75" thickBot="1" x14ac:dyDescent="0.3">
      <c r="A32" s="213"/>
      <c r="B32" s="214">
        <v>34</v>
      </c>
      <c r="C32" s="215" t="s">
        <v>60</v>
      </c>
      <c r="D32" s="216" t="e">
        <f>D33+#REF!+D56</f>
        <v>#REF!</v>
      </c>
      <c r="E32" s="217"/>
      <c r="F32" s="216">
        <v>8944.3700000000008</v>
      </c>
      <c r="G32" s="216">
        <v>8100</v>
      </c>
      <c r="H32" s="216">
        <f>H33+H34+H35+H36</f>
        <v>10150</v>
      </c>
      <c r="I32" s="218">
        <v>5</v>
      </c>
      <c r="J32" s="216">
        <f t="shared" ref="J32:J38" si="26">H32*(I32/100)+H32</f>
        <v>10657.5</v>
      </c>
      <c r="K32" s="218">
        <v>10</v>
      </c>
      <c r="L32" s="219">
        <f t="shared" ref="L32:L38" si="27">H32*(K32/100)+H32</f>
        <v>11165</v>
      </c>
      <c r="M32" s="84">
        <v>15</v>
      </c>
      <c r="N32">
        <f t="shared" ref="N32:N38" si="28">J32/H32*100</f>
        <v>105</v>
      </c>
      <c r="O32" s="79">
        <f t="shared" ref="O32:O38" si="29">L32/J32*100</f>
        <v>104.76190476190477</v>
      </c>
      <c r="P32" s="79">
        <f t="shared" ref="P32:P38" si="30">L32/H32*100</f>
        <v>110.00000000000001</v>
      </c>
    </row>
    <row r="33" spans="1:17" ht="39" hidden="1" x14ac:dyDescent="0.25">
      <c r="A33" s="189" t="s">
        <v>152</v>
      </c>
      <c r="B33" s="200">
        <v>3422</v>
      </c>
      <c r="C33" s="201" t="s">
        <v>199</v>
      </c>
      <c r="D33" s="192">
        <v>73679</v>
      </c>
      <c r="E33" s="193">
        <f t="shared" si="14"/>
        <v>9778.8838011812331</v>
      </c>
      <c r="F33" s="198">
        <v>0</v>
      </c>
      <c r="G33" s="198">
        <v>0</v>
      </c>
      <c r="H33" s="198">
        <v>9800</v>
      </c>
      <c r="I33" s="191">
        <v>5</v>
      </c>
      <c r="J33" s="198">
        <f t="shared" si="26"/>
        <v>10290</v>
      </c>
      <c r="K33" s="191">
        <v>10</v>
      </c>
      <c r="L33" s="199">
        <f t="shared" si="27"/>
        <v>10780</v>
      </c>
      <c r="M33" s="84">
        <v>15</v>
      </c>
      <c r="N33">
        <f t="shared" si="28"/>
        <v>105</v>
      </c>
      <c r="O33" s="79">
        <f t="shared" si="29"/>
        <v>104.76190476190477</v>
      </c>
      <c r="P33" s="79">
        <f t="shared" si="30"/>
        <v>110.00000000000001</v>
      </c>
    </row>
    <row r="34" spans="1:17" hidden="1" x14ac:dyDescent="0.25">
      <c r="A34" s="189" t="s">
        <v>153</v>
      </c>
      <c r="B34" s="190">
        <v>3431</v>
      </c>
      <c r="C34" s="201" t="s">
        <v>154</v>
      </c>
      <c r="D34" s="193">
        <v>1000</v>
      </c>
      <c r="E34" s="193">
        <f t="shared" si="14"/>
        <v>132.72280841462606</v>
      </c>
      <c r="F34" s="193">
        <v>0</v>
      </c>
      <c r="G34" s="193">
        <v>0</v>
      </c>
      <c r="H34" s="193">
        <v>200</v>
      </c>
      <c r="I34" s="191">
        <v>5</v>
      </c>
      <c r="J34" s="198">
        <f t="shared" si="26"/>
        <v>210</v>
      </c>
      <c r="K34" s="191">
        <v>10</v>
      </c>
      <c r="L34" s="199">
        <f t="shared" si="27"/>
        <v>220</v>
      </c>
      <c r="M34" s="84">
        <v>15</v>
      </c>
      <c r="N34">
        <f t="shared" si="28"/>
        <v>105</v>
      </c>
      <c r="O34" s="79">
        <f t="shared" si="29"/>
        <v>104.76190476190477</v>
      </c>
      <c r="P34" s="79">
        <f t="shared" si="30"/>
        <v>110.00000000000001</v>
      </c>
    </row>
    <row r="35" spans="1:17" hidden="1" x14ac:dyDescent="0.25">
      <c r="A35" s="189" t="s">
        <v>155</v>
      </c>
      <c r="B35" s="190">
        <v>3432</v>
      </c>
      <c r="C35" s="201" t="s">
        <v>156</v>
      </c>
      <c r="D35" s="193">
        <v>100</v>
      </c>
      <c r="E35" s="193">
        <f t="shared" si="14"/>
        <v>13.272280841462605</v>
      </c>
      <c r="F35" s="193">
        <v>0</v>
      </c>
      <c r="G35" s="193">
        <v>0</v>
      </c>
      <c r="H35" s="193">
        <v>50</v>
      </c>
      <c r="I35" s="191">
        <v>5</v>
      </c>
      <c r="J35" s="198">
        <f t="shared" si="26"/>
        <v>52.5</v>
      </c>
      <c r="K35" s="191">
        <v>10</v>
      </c>
      <c r="L35" s="199">
        <f t="shared" si="27"/>
        <v>55</v>
      </c>
      <c r="M35" s="84">
        <v>15</v>
      </c>
      <c r="N35">
        <f t="shared" si="28"/>
        <v>105</v>
      </c>
      <c r="O35" s="79">
        <f t="shared" si="29"/>
        <v>104.76190476190477</v>
      </c>
      <c r="P35" s="79">
        <f t="shared" si="30"/>
        <v>110.00000000000001</v>
      </c>
    </row>
    <row r="36" spans="1:17" hidden="1" x14ac:dyDescent="0.25">
      <c r="A36" s="189" t="s">
        <v>157</v>
      </c>
      <c r="B36" s="190">
        <v>3433</v>
      </c>
      <c r="C36" s="201" t="s">
        <v>158</v>
      </c>
      <c r="D36" s="193"/>
      <c r="E36" s="193"/>
      <c r="F36" s="193">
        <v>0</v>
      </c>
      <c r="G36" s="193">
        <v>0</v>
      </c>
      <c r="H36" s="193">
        <v>100</v>
      </c>
      <c r="I36" s="191">
        <v>5</v>
      </c>
      <c r="J36" s="198">
        <f t="shared" si="26"/>
        <v>105</v>
      </c>
      <c r="K36" s="191">
        <v>10</v>
      </c>
      <c r="L36" s="199">
        <f t="shared" si="27"/>
        <v>110</v>
      </c>
      <c r="M36" s="84">
        <v>15</v>
      </c>
      <c r="N36">
        <f t="shared" si="28"/>
        <v>105</v>
      </c>
      <c r="O36" s="79">
        <f t="shared" si="29"/>
        <v>104.76190476190477</v>
      </c>
      <c r="P36" s="79">
        <f t="shared" si="30"/>
        <v>110.00000000000001</v>
      </c>
    </row>
    <row r="37" spans="1:17" ht="27" thickBot="1" x14ac:dyDescent="0.3">
      <c r="A37" s="189"/>
      <c r="B37" s="202" t="s">
        <v>159</v>
      </c>
      <c r="C37" s="201" t="s">
        <v>160</v>
      </c>
      <c r="D37" s="192"/>
      <c r="E37" s="193"/>
      <c r="F37" s="192">
        <f t="shared" ref="F37:G37" si="31">F38</f>
        <v>33919</v>
      </c>
      <c r="G37" s="192">
        <f t="shared" si="31"/>
        <v>33950</v>
      </c>
      <c r="H37" s="192">
        <f>H38</f>
        <v>34000</v>
      </c>
      <c r="I37" s="191">
        <v>5</v>
      </c>
      <c r="J37" s="192">
        <f t="shared" si="26"/>
        <v>35700</v>
      </c>
      <c r="K37" s="194">
        <v>10</v>
      </c>
      <c r="L37" s="195">
        <f t="shared" si="27"/>
        <v>37400</v>
      </c>
      <c r="M37" s="84">
        <v>15</v>
      </c>
      <c r="N37">
        <f t="shared" si="28"/>
        <v>105</v>
      </c>
      <c r="O37" s="79">
        <f t="shared" si="29"/>
        <v>104.76190476190477</v>
      </c>
      <c r="P37" s="79">
        <f t="shared" si="30"/>
        <v>110.00000000000001</v>
      </c>
    </row>
    <row r="38" spans="1:17" ht="27" hidden="1" thickBot="1" x14ac:dyDescent="0.3">
      <c r="A38" s="189" t="s">
        <v>161</v>
      </c>
      <c r="B38" s="203">
        <v>5424</v>
      </c>
      <c r="C38" s="201" t="s">
        <v>200</v>
      </c>
      <c r="D38" s="192">
        <v>255562</v>
      </c>
      <c r="E38" s="193"/>
      <c r="F38" s="198">
        <v>33919</v>
      </c>
      <c r="G38" s="198">
        <v>33950</v>
      </c>
      <c r="H38" s="198">
        <v>34000</v>
      </c>
      <c r="I38" s="194">
        <v>5</v>
      </c>
      <c r="J38" s="198">
        <f t="shared" si="26"/>
        <v>35700</v>
      </c>
      <c r="K38" s="191">
        <v>10</v>
      </c>
      <c r="L38" s="199">
        <f t="shared" si="27"/>
        <v>37400</v>
      </c>
      <c r="M38" s="92">
        <v>15</v>
      </c>
      <c r="N38">
        <f t="shared" si="28"/>
        <v>105</v>
      </c>
      <c r="O38" s="79">
        <f t="shared" si="29"/>
        <v>104.76190476190477</v>
      </c>
      <c r="P38" s="79">
        <f t="shared" si="30"/>
        <v>110.00000000000001</v>
      </c>
      <c r="Q38" s="47" t="s">
        <v>162</v>
      </c>
    </row>
    <row r="39" spans="1:17" ht="15.75" thickBot="1" x14ac:dyDescent="0.3">
      <c r="A39" s="106" t="s">
        <v>100</v>
      </c>
      <c r="B39" s="107" t="s">
        <v>196</v>
      </c>
      <c r="C39" s="108" t="s">
        <v>163</v>
      </c>
      <c r="D39" s="109"/>
      <c r="E39" s="110"/>
      <c r="F39" s="109">
        <f t="shared" ref="F39:G40" si="32">F40</f>
        <v>5373.56</v>
      </c>
      <c r="G39" s="109">
        <f t="shared" si="32"/>
        <v>11950</v>
      </c>
      <c r="H39" s="109">
        <f>H40</f>
        <v>11805</v>
      </c>
      <c r="I39" s="111"/>
      <c r="J39" s="109">
        <f t="shared" ref="J39:L40" si="33">J40</f>
        <v>12395.25</v>
      </c>
      <c r="K39" s="109">
        <f t="shared" si="33"/>
        <v>0</v>
      </c>
      <c r="L39" s="112">
        <f t="shared" si="33"/>
        <v>12985.5</v>
      </c>
      <c r="M39" s="109"/>
      <c r="N39" s="111"/>
      <c r="O39" s="109"/>
      <c r="P39" s="112"/>
    </row>
    <row r="40" spans="1:17" ht="15.75" thickBot="1" x14ac:dyDescent="0.3">
      <c r="A40" s="121" t="s">
        <v>164</v>
      </c>
      <c r="B40" s="125"/>
      <c r="C40" s="123" t="s">
        <v>15</v>
      </c>
      <c r="D40" s="126"/>
      <c r="E40" s="124"/>
      <c r="F40" s="126">
        <f t="shared" si="32"/>
        <v>5373.56</v>
      </c>
      <c r="G40" s="126">
        <f t="shared" si="32"/>
        <v>11950</v>
      </c>
      <c r="H40" s="126">
        <f>H41</f>
        <v>11805</v>
      </c>
      <c r="I40" s="134"/>
      <c r="J40" s="126">
        <f t="shared" si="33"/>
        <v>12395.25</v>
      </c>
      <c r="K40" s="126">
        <f t="shared" si="33"/>
        <v>0</v>
      </c>
      <c r="L40" s="135">
        <f t="shared" si="33"/>
        <v>12985.5</v>
      </c>
      <c r="M40" s="126"/>
      <c r="N40" s="134"/>
      <c r="O40" s="126"/>
      <c r="P40" s="135"/>
    </row>
    <row r="41" spans="1:17" ht="15.75" thickBot="1" x14ac:dyDescent="0.3">
      <c r="A41" s="129" t="s">
        <v>102</v>
      </c>
      <c r="B41" s="130" t="s">
        <v>79</v>
      </c>
      <c r="C41" s="130" t="s">
        <v>68</v>
      </c>
      <c r="D41" s="131" t="e">
        <f>#REF!+D43+D44+D46+D47+D48+D49+D50+D51+D53+#REF!+#REF!</f>
        <v>#REF!</v>
      </c>
      <c r="E41" s="132"/>
      <c r="F41" s="131">
        <f>F42</f>
        <v>5373.56</v>
      </c>
      <c r="G41" s="131">
        <f>G42</f>
        <v>11950</v>
      </c>
      <c r="H41" s="131">
        <f>H43+H44+H45+H46+H47+H48+H49+H50+H51+H52+H53</f>
        <v>11805</v>
      </c>
      <c r="I41" s="130"/>
      <c r="J41" s="131">
        <f>SUM(J43:J53)</f>
        <v>12395.25</v>
      </c>
      <c r="K41" s="130"/>
      <c r="L41" s="133">
        <f>SUM(L43:L53)</f>
        <v>12985.5</v>
      </c>
      <c r="M41" s="131"/>
      <c r="N41" s="130">
        <f>J41/H41*100</f>
        <v>105</v>
      </c>
      <c r="O41" s="131">
        <f>L41/J41*100</f>
        <v>104.76190476190477</v>
      </c>
      <c r="P41" s="133">
        <f>L41/H41*100</f>
        <v>110.00000000000001</v>
      </c>
    </row>
    <row r="42" spans="1:17" ht="15.75" thickBot="1" x14ac:dyDescent="0.3">
      <c r="A42" s="189"/>
      <c r="B42" s="190">
        <v>32</v>
      </c>
      <c r="C42" s="191" t="s">
        <v>15</v>
      </c>
      <c r="D42" s="192"/>
      <c r="E42" s="193"/>
      <c r="F42" s="192">
        <v>5373.56</v>
      </c>
      <c r="G42" s="192">
        <v>11950</v>
      </c>
      <c r="H42" s="192">
        <f>H43+H44+H45+H46+H47+H48+H49+H50+H51+H52+H53</f>
        <v>11805</v>
      </c>
      <c r="I42" s="204">
        <v>5</v>
      </c>
      <c r="J42" s="192">
        <f>J43+J44+J45+J46+J47+J48+J49+J50+J51+J52+J53</f>
        <v>12395.25</v>
      </c>
      <c r="K42" s="192">
        <v>10</v>
      </c>
      <c r="L42" s="195">
        <f>L43+L44+L45+L46+L47+L48+L49+L50+L51+L52+L53</f>
        <v>12985.5</v>
      </c>
      <c r="M42" s="84"/>
      <c r="N42" s="80">
        <f>J42/H42*100</f>
        <v>105</v>
      </c>
      <c r="O42" s="84">
        <f>L42/J42*100</f>
        <v>104.76190476190477</v>
      </c>
      <c r="P42" s="84">
        <f>L42/H42*100</f>
        <v>110.00000000000001</v>
      </c>
    </row>
    <row r="43" spans="1:17" ht="27" hidden="1" thickBot="1" x14ac:dyDescent="0.3">
      <c r="A43" s="189" t="s">
        <v>165</v>
      </c>
      <c r="B43" s="194" t="s">
        <v>166</v>
      </c>
      <c r="C43" s="201" t="s">
        <v>167</v>
      </c>
      <c r="D43" s="198">
        <v>2000</v>
      </c>
      <c r="E43" s="193">
        <f t="shared" ref="E43:E53" si="34">D43/7.5345</f>
        <v>265.44561682925212</v>
      </c>
      <c r="F43" s="193">
        <v>0</v>
      </c>
      <c r="G43" s="193">
        <v>0</v>
      </c>
      <c r="H43" s="193">
        <v>400</v>
      </c>
      <c r="I43" s="193">
        <v>5</v>
      </c>
      <c r="J43" s="193">
        <f t="shared" ref="J43:J53" si="35">H43*(I43/100)+H43</f>
        <v>420</v>
      </c>
      <c r="K43" s="193">
        <v>10</v>
      </c>
      <c r="L43" s="196">
        <f t="shared" ref="L43:L53" si="36">H43*(K43/100)+H43</f>
        <v>440</v>
      </c>
      <c r="M43" s="79">
        <v>15</v>
      </c>
      <c r="N43">
        <f t="shared" ref="N43:N53" si="37">J43/H43*100</f>
        <v>105</v>
      </c>
      <c r="O43" s="79">
        <f t="shared" ref="O43:O53" si="38">L43/J43*100</f>
        <v>104.76190476190477</v>
      </c>
      <c r="P43" s="79">
        <f t="shared" ref="P43:P53" si="39">L43/H43*100</f>
        <v>110.00000000000001</v>
      </c>
    </row>
    <row r="44" spans="1:17" ht="15.75" hidden="1" thickBot="1" x14ac:dyDescent="0.3">
      <c r="A44" s="189" t="s">
        <v>168</v>
      </c>
      <c r="B44" s="190">
        <v>3224</v>
      </c>
      <c r="C44" s="191" t="s">
        <v>169</v>
      </c>
      <c r="D44" s="198">
        <v>5000</v>
      </c>
      <c r="E44" s="193">
        <f t="shared" si="34"/>
        <v>663.61404207313024</v>
      </c>
      <c r="F44" s="193">
        <v>0</v>
      </c>
      <c r="G44" s="193">
        <v>0</v>
      </c>
      <c r="H44" s="193">
        <v>700</v>
      </c>
      <c r="I44" s="193">
        <v>5</v>
      </c>
      <c r="J44" s="193">
        <f t="shared" si="35"/>
        <v>735</v>
      </c>
      <c r="K44" s="193">
        <v>10</v>
      </c>
      <c r="L44" s="196">
        <f t="shared" si="36"/>
        <v>770</v>
      </c>
      <c r="M44" s="79">
        <v>15</v>
      </c>
      <c r="N44">
        <f t="shared" si="37"/>
        <v>105</v>
      </c>
      <c r="O44" s="79">
        <f t="shared" si="38"/>
        <v>104.76190476190477</v>
      </c>
      <c r="P44" s="79">
        <f t="shared" si="39"/>
        <v>110.00000000000001</v>
      </c>
    </row>
    <row r="45" spans="1:17" ht="15.75" hidden="1" thickBot="1" x14ac:dyDescent="0.3">
      <c r="A45" s="189" t="s">
        <v>170</v>
      </c>
      <c r="B45" s="190">
        <v>3225</v>
      </c>
      <c r="C45" s="191" t="s">
        <v>141</v>
      </c>
      <c r="D45" s="198"/>
      <c r="E45" s="193"/>
      <c r="F45" s="193">
        <v>0</v>
      </c>
      <c r="G45" s="193">
        <v>0</v>
      </c>
      <c r="H45" s="193">
        <v>100</v>
      </c>
      <c r="I45" s="193">
        <v>5</v>
      </c>
      <c r="J45" s="193">
        <f>H45*(I45/100)+H45</f>
        <v>105</v>
      </c>
      <c r="K45" s="193">
        <v>10</v>
      </c>
      <c r="L45" s="196">
        <f>H45*(K45/100)+H45</f>
        <v>110</v>
      </c>
      <c r="M45" s="79">
        <v>15</v>
      </c>
      <c r="N45">
        <f t="shared" si="37"/>
        <v>105</v>
      </c>
      <c r="O45" s="79">
        <f t="shared" si="38"/>
        <v>104.76190476190477</v>
      </c>
      <c r="P45" s="79">
        <f t="shared" si="39"/>
        <v>110.00000000000001</v>
      </c>
    </row>
    <row r="46" spans="1:17" ht="15.75" hidden="1" thickBot="1" x14ac:dyDescent="0.3">
      <c r="A46" s="189" t="s">
        <v>171</v>
      </c>
      <c r="B46" s="194" t="s">
        <v>172</v>
      </c>
      <c r="C46" s="191" t="s">
        <v>173</v>
      </c>
      <c r="D46" s="198">
        <v>4000</v>
      </c>
      <c r="E46" s="193">
        <f t="shared" si="34"/>
        <v>530.89123365850423</v>
      </c>
      <c r="F46" s="193">
        <v>0</v>
      </c>
      <c r="G46" s="193">
        <v>0</v>
      </c>
      <c r="H46" s="193">
        <v>1000</v>
      </c>
      <c r="I46" s="193">
        <v>5</v>
      </c>
      <c r="J46" s="193">
        <f t="shared" si="35"/>
        <v>1050</v>
      </c>
      <c r="K46" s="193">
        <v>10</v>
      </c>
      <c r="L46" s="196">
        <f t="shared" si="36"/>
        <v>1100</v>
      </c>
      <c r="M46" s="79">
        <v>15</v>
      </c>
      <c r="N46">
        <f t="shared" si="37"/>
        <v>105</v>
      </c>
      <c r="O46" s="79">
        <f t="shared" si="38"/>
        <v>104.76190476190477</v>
      </c>
      <c r="P46" s="79">
        <f t="shared" si="39"/>
        <v>110.00000000000001</v>
      </c>
    </row>
    <row r="47" spans="1:17" ht="15.75" hidden="1" thickBot="1" x14ac:dyDescent="0.3">
      <c r="A47" s="189" t="s">
        <v>174</v>
      </c>
      <c r="B47" s="194" t="s">
        <v>175</v>
      </c>
      <c r="C47" s="194" t="s">
        <v>176</v>
      </c>
      <c r="D47" s="193">
        <v>67900</v>
      </c>
      <c r="E47" s="193">
        <f t="shared" si="34"/>
        <v>9011.8786913531094</v>
      </c>
      <c r="F47" s="193">
        <v>0</v>
      </c>
      <c r="G47" s="193">
        <v>0</v>
      </c>
      <c r="H47" s="193">
        <v>5900</v>
      </c>
      <c r="I47" s="193">
        <v>5</v>
      </c>
      <c r="J47" s="193">
        <f t="shared" si="35"/>
        <v>6195</v>
      </c>
      <c r="K47" s="193">
        <v>10</v>
      </c>
      <c r="L47" s="196">
        <f t="shared" si="36"/>
        <v>6490</v>
      </c>
      <c r="M47" s="79">
        <v>15</v>
      </c>
      <c r="N47">
        <f t="shared" si="37"/>
        <v>105</v>
      </c>
      <c r="O47" s="79">
        <f t="shared" si="38"/>
        <v>104.76190476190477</v>
      </c>
      <c r="P47" s="79">
        <f t="shared" si="39"/>
        <v>110.00000000000001</v>
      </c>
    </row>
    <row r="48" spans="1:17" ht="15.75" hidden="1" thickBot="1" x14ac:dyDescent="0.3">
      <c r="A48" s="189" t="s">
        <v>177</v>
      </c>
      <c r="B48" s="190">
        <v>3233</v>
      </c>
      <c r="C48" s="205" t="s">
        <v>178</v>
      </c>
      <c r="D48" s="193">
        <v>1000</v>
      </c>
      <c r="E48" s="193">
        <f t="shared" si="34"/>
        <v>132.72280841462606</v>
      </c>
      <c r="F48" s="193">
        <v>0</v>
      </c>
      <c r="G48" s="193">
        <v>0</v>
      </c>
      <c r="H48" s="193">
        <v>2000</v>
      </c>
      <c r="I48" s="193">
        <v>5</v>
      </c>
      <c r="J48" s="193">
        <f t="shared" si="35"/>
        <v>2100</v>
      </c>
      <c r="K48" s="193">
        <v>10</v>
      </c>
      <c r="L48" s="196">
        <f t="shared" si="36"/>
        <v>2200</v>
      </c>
      <c r="M48" s="79">
        <v>15</v>
      </c>
      <c r="N48">
        <f t="shared" si="37"/>
        <v>105</v>
      </c>
      <c r="O48" s="79">
        <f t="shared" si="38"/>
        <v>104.76190476190477</v>
      </c>
      <c r="P48" s="79">
        <f t="shared" si="39"/>
        <v>110.00000000000001</v>
      </c>
    </row>
    <row r="49" spans="1:16" ht="15.75" hidden="1" thickBot="1" x14ac:dyDescent="0.3">
      <c r="A49" s="189" t="s">
        <v>179</v>
      </c>
      <c r="B49" s="190">
        <v>3235</v>
      </c>
      <c r="C49" s="191" t="s">
        <v>180</v>
      </c>
      <c r="D49" s="198">
        <v>17000</v>
      </c>
      <c r="E49" s="193">
        <f t="shared" si="34"/>
        <v>2256.2877430486428</v>
      </c>
      <c r="F49" s="193">
        <v>0</v>
      </c>
      <c r="G49" s="193">
        <v>0</v>
      </c>
      <c r="H49" s="193">
        <v>5</v>
      </c>
      <c r="I49" s="193">
        <v>5</v>
      </c>
      <c r="J49" s="193">
        <f t="shared" si="35"/>
        <v>5.25</v>
      </c>
      <c r="K49" s="193">
        <v>10</v>
      </c>
      <c r="L49" s="196">
        <f t="shared" si="36"/>
        <v>5.5</v>
      </c>
      <c r="M49" s="79">
        <v>15</v>
      </c>
      <c r="N49">
        <f t="shared" si="37"/>
        <v>105</v>
      </c>
      <c r="O49" s="79">
        <f t="shared" si="38"/>
        <v>104.76190476190477</v>
      </c>
      <c r="P49" s="79">
        <f t="shared" si="39"/>
        <v>110.00000000000001</v>
      </c>
    </row>
    <row r="50" spans="1:16" ht="15.75" hidden="1" thickBot="1" x14ac:dyDescent="0.3">
      <c r="A50" s="189" t="s">
        <v>181</v>
      </c>
      <c r="B50" s="194" t="s">
        <v>182</v>
      </c>
      <c r="C50" s="194" t="s">
        <v>183</v>
      </c>
      <c r="D50" s="193">
        <v>1000</v>
      </c>
      <c r="E50" s="193">
        <f t="shared" si="34"/>
        <v>132.72280841462606</v>
      </c>
      <c r="F50" s="193">
        <v>0</v>
      </c>
      <c r="G50" s="193">
        <v>0</v>
      </c>
      <c r="H50" s="193">
        <v>400</v>
      </c>
      <c r="I50" s="193">
        <v>5</v>
      </c>
      <c r="J50" s="193">
        <f t="shared" si="35"/>
        <v>420</v>
      </c>
      <c r="K50" s="193">
        <v>10</v>
      </c>
      <c r="L50" s="196">
        <f t="shared" si="36"/>
        <v>440</v>
      </c>
      <c r="M50" s="79">
        <v>15</v>
      </c>
      <c r="N50">
        <f t="shared" si="37"/>
        <v>105</v>
      </c>
      <c r="O50" s="79">
        <f t="shared" si="38"/>
        <v>104.76190476190477</v>
      </c>
      <c r="P50" s="79">
        <f t="shared" si="39"/>
        <v>110.00000000000001</v>
      </c>
    </row>
    <row r="51" spans="1:16" ht="15.75" hidden="1" thickBot="1" x14ac:dyDescent="0.3">
      <c r="A51" s="189" t="s">
        <v>184</v>
      </c>
      <c r="B51" s="190">
        <v>3292</v>
      </c>
      <c r="C51" s="201" t="s">
        <v>185</v>
      </c>
      <c r="D51" s="193">
        <v>1000</v>
      </c>
      <c r="E51" s="193">
        <f t="shared" si="34"/>
        <v>132.72280841462606</v>
      </c>
      <c r="F51" s="193">
        <v>0</v>
      </c>
      <c r="G51" s="193">
        <v>0</v>
      </c>
      <c r="H51" s="193">
        <v>300</v>
      </c>
      <c r="I51" s="193">
        <v>5</v>
      </c>
      <c r="J51" s="193">
        <f t="shared" si="35"/>
        <v>315</v>
      </c>
      <c r="K51" s="193">
        <v>10</v>
      </c>
      <c r="L51" s="196">
        <f t="shared" si="36"/>
        <v>330</v>
      </c>
      <c r="M51" s="79">
        <v>15</v>
      </c>
      <c r="N51">
        <f t="shared" si="37"/>
        <v>105</v>
      </c>
      <c r="O51" s="79">
        <f t="shared" si="38"/>
        <v>104.76190476190477</v>
      </c>
      <c r="P51" s="79">
        <f t="shared" si="39"/>
        <v>110.00000000000001</v>
      </c>
    </row>
    <row r="52" spans="1:16" ht="15.75" hidden="1" thickBot="1" x14ac:dyDescent="0.3">
      <c r="A52" s="189" t="s">
        <v>186</v>
      </c>
      <c r="B52" s="190">
        <v>3293</v>
      </c>
      <c r="C52" s="201" t="s">
        <v>187</v>
      </c>
      <c r="D52" s="193"/>
      <c r="E52" s="193"/>
      <c r="F52" s="193">
        <v>0</v>
      </c>
      <c r="G52" s="193">
        <v>0</v>
      </c>
      <c r="H52" s="193">
        <v>300</v>
      </c>
      <c r="I52" s="193">
        <v>5</v>
      </c>
      <c r="J52" s="193">
        <f t="shared" si="35"/>
        <v>315</v>
      </c>
      <c r="K52" s="193">
        <v>10</v>
      </c>
      <c r="L52" s="196">
        <f t="shared" si="36"/>
        <v>330</v>
      </c>
      <c r="N52">
        <f>J52/H52*100</f>
        <v>105</v>
      </c>
      <c r="O52" s="79">
        <f>L52/J52*100</f>
        <v>104.76190476190477</v>
      </c>
      <c r="P52" s="79">
        <f>L52/H52*100</f>
        <v>110.00000000000001</v>
      </c>
    </row>
    <row r="53" spans="1:16" ht="15.75" hidden="1" thickBot="1" x14ac:dyDescent="0.3">
      <c r="A53" s="189" t="s">
        <v>188</v>
      </c>
      <c r="B53" s="190">
        <v>3299</v>
      </c>
      <c r="C53" s="201" t="s">
        <v>189</v>
      </c>
      <c r="D53" s="193">
        <v>1000</v>
      </c>
      <c r="E53" s="193">
        <f t="shared" si="34"/>
        <v>132.72280841462606</v>
      </c>
      <c r="F53" s="193">
        <v>0</v>
      </c>
      <c r="G53" s="193">
        <v>0</v>
      </c>
      <c r="H53" s="193">
        <v>700</v>
      </c>
      <c r="I53" s="193">
        <v>5</v>
      </c>
      <c r="J53" s="193">
        <f t="shared" si="35"/>
        <v>735</v>
      </c>
      <c r="K53" s="193">
        <v>10</v>
      </c>
      <c r="L53" s="196">
        <f t="shared" si="36"/>
        <v>770</v>
      </c>
      <c r="M53" s="79">
        <v>15</v>
      </c>
      <c r="N53">
        <f t="shared" si="37"/>
        <v>105</v>
      </c>
      <c r="O53" s="79">
        <f t="shared" si="38"/>
        <v>104.76190476190477</v>
      </c>
      <c r="P53" s="79">
        <f t="shared" si="39"/>
        <v>110.00000000000001</v>
      </c>
    </row>
    <row r="54" spans="1:16" ht="15.75" thickBot="1" x14ac:dyDescent="0.3">
      <c r="A54" s="106" t="s">
        <v>100</v>
      </c>
      <c r="B54" s="107" t="s">
        <v>196</v>
      </c>
      <c r="C54" s="108" t="s">
        <v>163</v>
      </c>
      <c r="D54" s="109"/>
      <c r="E54" s="110"/>
      <c r="F54" s="109">
        <f t="shared" ref="F54:G55" si="40">F55</f>
        <v>0</v>
      </c>
      <c r="G54" s="109">
        <f t="shared" si="40"/>
        <v>0</v>
      </c>
      <c r="H54" s="109">
        <f>H55</f>
        <v>34597.5</v>
      </c>
      <c r="I54" s="111"/>
      <c r="J54" s="109">
        <f t="shared" ref="J54:L55" si="41">J55</f>
        <v>36327.375</v>
      </c>
      <c r="K54" s="109">
        <f t="shared" si="41"/>
        <v>10</v>
      </c>
      <c r="L54" s="112">
        <f t="shared" si="41"/>
        <v>38057.25</v>
      </c>
      <c r="M54" s="109"/>
      <c r="N54" s="111"/>
      <c r="O54" s="109"/>
      <c r="P54" s="112"/>
    </row>
    <row r="55" spans="1:16" ht="15.75" thickBot="1" x14ac:dyDescent="0.3">
      <c r="A55" s="121" t="s">
        <v>190</v>
      </c>
      <c r="B55" s="140"/>
      <c r="C55" s="123" t="s">
        <v>191</v>
      </c>
      <c r="D55" s="126"/>
      <c r="E55" s="124"/>
      <c r="F55" s="126">
        <f t="shared" si="40"/>
        <v>0</v>
      </c>
      <c r="G55" s="126">
        <f t="shared" si="40"/>
        <v>0</v>
      </c>
      <c r="H55" s="126">
        <f>H56</f>
        <v>34597.5</v>
      </c>
      <c r="I55" s="125"/>
      <c r="J55" s="126">
        <f t="shared" si="41"/>
        <v>36327.375</v>
      </c>
      <c r="K55" s="126">
        <f t="shared" si="41"/>
        <v>10</v>
      </c>
      <c r="L55" s="135">
        <f t="shared" si="41"/>
        <v>38057.25</v>
      </c>
      <c r="M55" s="126"/>
      <c r="N55" s="134"/>
      <c r="O55" s="126"/>
      <c r="P55" s="135"/>
    </row>
    <row r="56" spans="1:16" ht="15.75" thickBot="1" x14ac:dyDescent="0.3">
      <c r="A56" s="97" t="s">
        <v>102</v>
      </c>
      <c r="B56" s="136" t="s">
        <v>78</v>
      </c>
      <c r="C56" s="98" t="s">
        <v>75</v>
      </c>
      <c r="D56" s="99">
        <v>70000</v>
      </c>
      <c r="E56" s="137"/>
      <c r="F56" s="99">
        <f t="shared" ref="F56:G56" si="42">F58</f>
        <v>0</v>
      </c>
      <c r="G56" s="99">
        <f t="shared" si="42"/>
        <v>0</v>
      </c>
      <c r="H56" s="99">
        <f>H58</f>
        <v>34597.5</v>
      </c>
      <c r="I56" s="138">
        <v>5</v>
      </c>
      <c r="J56" s="99">
        <f>H56*(I56/100)+H56</f>
        <v>36327.375</v>
      </c>
      <c r="K56" s="138">
        <v>10</v>
      </c>
      <c r="L56" s="139">
        <f>H56*(K56/100)+H56</f>
        <v>38057.25</v>
      </c>
      <c r="M56" s="99"/>
      <c r="N56" s="98">
        <f>J56/H56*100</f>
        <v>105</v>
      </c>
      <c r="O56" s="99">
        <f>L56/J56*100</f>
        <v>104.76190476190477</v>
      </c>
      <c r="P56" s="139">
        <f>L56/H56*100</f>
        <v>110.00000000000001</v>
      </c>
    </row>
    <row r="57" spans="1:16" ht="15.75" thickBot="1" x14ac:dyDescent="0.3">
      <c r="A57" s="206"/>
      <c r="B57" s="207">
        <v>32</v>
      </c>
      <c r="C57" s="208" t="s">
        <v>15</v>
      </c>
      <c r="D57" s="209" t="e">
        <f>D58+#REF!+#REF!</f>
        <v>#REF!</v>
      </c>
      <c r="E57" s="210"/>
      <c r="F57" s="209">
        <f t="shared" ref="F57:G57" si="43">F58</f>
        <v>0</v>
      </c>
      <c r="G57" s="209">
        <f t="shared" si="43"/>
        <v>0</v>
      </c>
      <c r="H57" s="209">
        <f>H58</f>
        <v>34597.5</v>
      </c>
      <c r="I57" s="211">
        <v>5</v>
      </c>
      <c r="J57" s="209">
        <f>H57*(I57/100)+H57</f>
        <v>36327.375</v>
      </c>
      <c r="K57" s="211">
        <v>10</v>
      </c>
      <c r="L57" s="212">
        <f>H57*(K57/100)+H57</f>
        <v>38057.25</v>
      </c>
      <c r="M57" s="84">
        <v>15</v>
      </c>
      <c r="N57">
        <f>J57/H57*100</f>
        <v>105</v>
      </c>
      <c r="O57" s="79">
        <f>L57/J57*100</f>
        <v>104.76190476190477</v>
      </c>
      <c r="P57" s="79">
        <f>L57/H57*100</f>
        <v>110.00000000000001</v>
      </c>
    </row>
    <row r="58" spans="1:16" hidden="1" x14ac:dyDescent="0.25">
      <c r="A58" s="47" t="s">
        <v>192</v>
      </c>
      <c r="B58" s="120">
        <v>3237</v>
      </c>
      <c r="C58" s="47" t="s">
        <v>193</v>
      </c>
      <c r="D58" s="79">
        <v>70000</v>
      </c>
      <c r="F58" s="79">
        <v>0</v>
      </c>
      <c r="G58" s="79">
        <v>0</v>
      </c>
      <c r="H58" s="79">
        <v>34597.5</v>
      </c>
      <c r="I58" s="79">
        <v>5</v>
      </c>
      <c r="J58" s="92">
        <f>H58*(I58/100)+H58</f>
        <v>36327.375</v>
      </c>
      <c r="K58" s="92">
        <v>10</v>
      </c>
      <c r="L58" s="92">
        <f>H58*(K58/100)+H58</f>
        <v>38057.25</v>
      </c>
      <c r="M58" s="92">
        <v>15</v>
      </c>
      <c r="N58" s="47">
        <f>J58/H58*100</f>
        <v>105</v>
      </c>
      <c r="O58" s="79">
        <f>L58/J58*100</f>
        <v>104.76190476190477</v>
      </c>
      <c r="P58" s="92">
        <f>L58/H58*100</f>
        <v>110.00000000000001</v>
      </c>
    </row>
    <row r="59" spans="1:16" x14ac:dyDescent="0.25">
      <c r="O59" s="79"/>
      <c r="P59" s="79"/>
    </row>
    <row r="60" spans="1:16" x14ac:dyDescent="0.25">
      <c r="O60" s="79"/>
      <c r="P60" s="79"/>
    </row>
  </sheetData>
  <mergeCells count="6">
    <mergeCell ref="A1:C1"/>
    <mergeCell ref="A2:C2"/>
    <mergeCell ref="A3:C3"/>
    <mergeCell ref="A4:C4"/>
    <mergeCell ref="A5:B5"/>
    <mergeCell ref="C5:D5"/>
  </mergeCells>
  <pageMargins left="0.70866141732283472" right="0.70866141732283472" top="0.74803149606299213" bottom="0.74803149606299213" header="0.31496062992125984" footer="0.31496062992125984"/>
  <pageSetup paperSize="9" scale="87" fitToHeight="2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F5DB-262B-48B9-AF46-2DD17E2D140B}">
  <dimension ref="A1:M28"/>
  <sheetViews>
    <sheetView topLeftCell="A7" workbookViewId="0">
      <selection activeCell="F12" sqref="F12"/>
    </sheetView>
  </sheetViews>
  <sheetFormatPr defaultRowHeight="15" x14ac:dyDescent="0.25"/>
  <cols>
    <col min="2" max="2" width="11" customWidth="1"/>
    <col min="3" max="3" width="70.85546875" customWidth="1"/>
    <col min="4" max="4" width="14.42578125" style="79" hidden="1" customWidth="1"/>
    <col min="5" max="5" width="11.140625" style="79" hidden="1" customWidth="1"/>
    <col min="6" max="6" width="10.140625" style="79" bestFit="1" customWidth="1"/>
    <col min="7" max="7" width="0.42578125" style="79" customWidth="1"/>
    <col min="8" max="8" width="13" style="79" customWidth="1"/>
    <col min="9" max="9" width="0.5703125" style="79" customWidth="1"/>
    <col min="10" max="10" width="13" style="79" customWidth="1"/>
    <col min="11" max="11" width="0.42578125" style="79" customWidth="1"/>
  </cols>
  <sheetData>
    <row r="1" spans="1:13" x14ac:dyDescent="0.25">
      <c r="A1" s="186"/>
      <c r="B1" s="186"/>
      <c r="C1" s="186"/>
    </row>
    <row r="2" spans="1:13" x14ac:dyDescent="0.25">
      <c r="A2" s="185" t="s">
        <v>84</v>
      </c>
      <c r="B2" s="185"/>
      <c r="C2" s="185"/>
    </row>
    <row r="3" spans="1:13" x14ac:dyDescent="0.25">
      <c r="A3" s="185" t="s">
        <v>85</v>
      </c>
      <c r="B3" s="185"/>
      <c r="C3" s="185"/>
    </row>
    <row r="4" spans="1:13" x14ac:dyDescent="0.25">
      <c r="A4" s="185" t="s">
        <v>86</v>
      </c>
      <c r="B4" s="185"/>
      <c r="C4" s="185"/>
    </row>
    <row r="5" spans="1:13" x14ac:dyDescent="0.25">
      <c r="A5" s="185" t="s">
        <v>87</v>
      </c>
      <c r="B5" s="185"/>
    </row>
    <row r="6" spans="1:13" x14ac:dyDescent="0.25">
      <c r="B6" s="187" t="s">
        <v>88</v>
      </c>
      <c r="C6" s="186"/>
    </row>
    <row r="7" spans="1:13" x14ac:dyDescent="0.25">
      <c r="B7" s="187"/>
      <c r="C7" s="186"/>
    </row>
    <row r="8" spans="1:13" x14ac:dyDescent="0.25">
      <c r="L8" s="81"/>
      <c r="M8" s="81"/>
    </row>
    <row r="9" spans="1:13" ht="39.75" thickBot="1" x14ac:dyDescent="0.3">
      <c r="A9" s="80" t="s">
        <v>89</v>
      </c>
      <c r="B9" s="80" t="s">
        <v>90</v>
      </c>
      <c r="C9" s="80" t="s">
        <v>91</v>
      </c>
      <c r="D9" s="82" t="s">
        <v>92</v>
      </c>
      <c r="F9" s="82" t="s">
        <v>93</v>
      </c>
      <c r="G9" s="82"/>
      <c r="H9" s="83" t="s">
        <v>94</v>
      </c>
      <c r="I9" s="80"/>
      <c r="J9" s="83" t="s">
        <v>95</v>
      </c>
      <c r="K9" s="83"/>
    </row>
    <row r="10" spans="1:13" ht="15.75" thickBot="1" x14ac:dyDescent="0.3">
      <c r="A10" s="155"/>
      <c r="B10" s="150"/>
      <c r="C10" s="147" t="s">
        <v>99</v>
      </c>
      <c r="D10" s="148" t="e">
        <f>D15+D19</f>
        <v>#REF!</v>
      </c>
      <c r="E10" s="149"/>
      <c r="F10" s="148">
        <f>F19+F15+F11</f>
        <v>245752.5</v>
      </c>
      <c r="G10" s="148"/>
      <c r="H10" s="148">
        <f>H15+H19+H11</f>
        <v>258040.125</v>
      </c>
      <c r="I10" s="148"/>
      <c r="J10" s="148">
        <f>J15+J19+J11</f>
        <v>270327.75</v>
      </c>
      <c r="K10" s="148"/>
    </row>
    <row r="11" spans="1:13" ht="15.75" thickBot="1" x14ac:dyDescent="0.3">
      <c r="A11" s="86" t="s">
        <v>102</v>
      </c>
      <c r="B11" s="87" t="s">
        <v>103</v>
      </c>
      <c r="C11" s="88" t="s">
        <v>67</v>
      </c>
      <c r="D11" s="89"/>
      <c r="E11" s="90"/>
      <c r="F11" s="90">
        <f>F12+F13+F14</f>
        <v>199350</v>
      </c>
      <c r="G11" s="90"/>
      <c r="H11" s="90">
        <f>H12+H13+H14</f>
        <v>209317.5</v>
      </c>
      <c r="I11" s="90"/>
      <c r="J11" s="90">
        <f>J12+J13+J14</f>
        <v>219285</v>
      </c>
      <c r="K11" s="90"/>
    </row>
    <row r="12" spans="1:13" x14ac:dyDescent="0.25">
      <c r="A12" s="47" t="s">
        <v>104</v>
      </c>
      <c r="B12" s="91">
        <v>67111</v>
      </c>
      <c r="C12" s="47" t="s">
        <v>105</v>
      </c>
      <c r="D12" s="92">
        <v>507077</v>
      </c>
      <c r="E12" s="79">
        <f>D12/7.5345</f>
        <v>67300.683522463325</v>
      </c>
      <c r="F12" s="79">
        <f>'[1]Plan proračuna - Rashodi'!F8-'[1]Plan proračuna - Rashodi'!F22-'[1]Plan proračuna - Rashodi'!F31</f>
        <v>115350</v>
      </c>
      <c r="G12" s="79">
        <v>5</v>
      </c>
      <c r="H12" s="79">
        <f>F12*(G12/100)+F12</f>
        <v>121117.5</v>
      </c>
      <c r="I12" s="79">
        <v>10</v>
      </c>
      <c r="J12" s="79">
        <f>F12*(I12/100)+F12</f>
        <v>126885</v>
      </c>
      <c r="K12" s="79">
        <v>15</v>
      </c>
    </row>
    <row r="13" spans="1:13" x14ac:dyDescent="0.25">
      <c r="A13" s="47" t="s">
        <v>106</v>
      </c>
      <c r="B13" s="91">
        <v>67112</v>
      </c>
      <c r="C13" s="47" t="s">
        <v>107</v>
      </c>
      <c r="D13" s="92">
        <v>678342</v>
      </c>
      <c r="E13" s="79">
        <f>D13/7.5345</f>
        <v>90031.455305594267</v>
      </c>
      <c r="F13" s="79">
        <f>'[1]Plan proračuna - Rashodi'!F22</f>
        <v>50000</v>
      </c>
      <c r="G13" s="79">
        <v>5</v>
      </c>
      <c r="H13" s="79">
        <f>F13*(G13/100)+F13</f>
        <v>52500</v>
      </c>
      <c r="I13" s="79">
        <v>10</v>
      </c>
      <c r="J13" s="79">
        <f>F13*(I13/100)+F13</f>
        <v>55000</v>
      </c>
      <c r="K13" s="79">
        <v>15</v>
      </c>
    </row>
    <row r="14" spans="1:13" ht="15.75" thickBot="1" x14ac:dyDescent="0.3">
      <c r="A14" s="47" t="s">
        <v>108</v>
      </c>
      <c r="B14" s="91">
        <v>67141</v>
      </c>
      <c r="C14" s="47" t="s">
        <v>109</v>
      </c>
      <c r="D14" s="92">
        <v>255562</v>
      </c>
      <c r="E14" s="79">
        <f>D14/7.5345</f>
        <v>33918.906364058661</v>
      </c>
      <c r="F14" s="79">
        <f>'[1]Plan proračuna - Rashodi'!F31</f>
        <v>34000</v>
      </c>
      <c r="G14" s="79">
        <v>5</v>
      </c>
      <c r="H14" s="79">
        <f>F14*(G14/100)+F14</f>
        <v>35700</v>
      </c>
      <c r="I14" s="79">
        <v>10</v>
      </c>
      <c r="J14" s="79">
        <f>F14*(I14/100)+F14</f>
        <v>37400</v>
      </c>
      <c r="K14" s="79">
        <v>15</v>
      </c>
    </row>
    <row r="15" spans="1:13" ht="15.75" thickBot="1" x14ac:dyDescent="0.3">
      <c r="A15" s="93" t="s">
        <v>102</v>
      </c>
      <c r="B15" s="94" t="s">
        <v>79</v>
      </c>
      <c r="C15" s="94" t="s">
        <v>68</v>
      </c>
      <c r="D15" s="95" t="e">
        <f>D16+D17+#REF!+D18</f>
        <v>#REF!</v>
      </c>
      <c r="E15" s="96"/>
      <c r="F15" s="95">
        <f>F16+F17+F18</f>
        <v>11805</v>
      </c>
      <c r="G15" s="95"/>
      <c r="H15" s="95">
        <f>H16+H17+H18</f>
        <v>12395.25</v>
      </c>
      <c r="I15" s="95" t="e">
        <f>I16+I17+I18+#REF!</f>
        <v>#REF!</v>
      </c>
      <c r="J15" s="95">
        <f>J16+J17+J18</f>
        <v>12985.5</v>
      </c>
      <c r="K15" s="95"/>
    </row>
    <row r="16" spans="1:13" x14ac:dyDescent="0.25">
      <c r="A16" s="47" t="s">
        <v>110</v>
      </c>
      <c r="B16" s="91">
        <v>6615</v>
      </c>
      <c r="C16" s="47" t="s">
        <v>201</v>
      </c>
      <c r="D16" s="79">
        <v>20000</v>
      </c>
      <c r="E16" s="79">
        <f>D16/7.5345</f>
        <v>2654.4561682925209</v>
      </c>
      <c r="F16" s="79">
        <v>6650</v>
      </c>
      <c r="G16" s="79">
        <v>5</v>
      </c>
      <c r="H16" s="79">
        <f>F16*(G16/100)+F16</f>
        <v>6982.5</v>
      </c>
      <c r="I16" s="79">
        <v>10</v>
      </c>
      <c r="J16" s="79">
        <f>F16*(I16/100)+F16</f>
        <v>7315</v>
      </c>
      <c r="K16" s="79">
        <v>15</v>
      </c>
    </row>
    <row r="17" spans="1:11" x14ac:dyDescent="0.25">
      <c r="A17" s="47" t="s">
        <v>111</v>
      </c>
      <c r="B17" s="91">
        <v>6615</v>
      </c>
      <c r="C17" s="47" t="s">
        <v>112</v>
      </c>
      <c r="D17" s="79">
        <v>90000</v>
      </c>
      <c r="E17" s="79">
        <f>D17/7.5345</f>
        <v>11945.052757316344</v>
      </c>
      <c r="F17" s="79">
        <v>5000</v>
      </c>
      <c r="G17" s="79">
        <v>5</v>
      </c>
      <c r="H17" s="79">
        <f>F17*(G17/100)+F17</f>
        <v>5250</v>
      </c>
      <c r="I17" s="79">
        <v>10</v>
      </c>
      <c r="J17" s="79">
        <f>F17*(I17/100)+F17</f>
        <v>5500</v>
      </c>
      <c r="K17" s="79">
        <v>15</v>
      </c>
    </row>
    <row r="18" spans="1:11" ht="15.75" thickBot="1" x14ac:dyDescent="0.3">
      <c r="A18" s="47" t="s">
        <v>113</v>
      </c>
      <c r="B18" s="91">
        <v>6831</v>
      </c>
      <c r="C18" s="47" t="s">
        <v>82</v>
      </c>
      <c r="D18" s="79">
        <v>1000</v>
      </c>
      <c r="E18" s="79">
        <f>D18/7.5345</f>
        <v>132.72280841462606</v>
      </c>
      <c r="F18" s="79">
        <v>155</v>
      </c>
      <c r="G18" s="79">
        <v>5</v>
      </c>
      <c r="H18" s="79">
        <f>F18*(G18/100)+F18</f>
        <v>162.75</v>
      </c>
      <c r="I18" s="79">
        <v>10</v>
      </c>
      <c r="J18" s="79">
        <f>F18*(I18/100)+F18</f>
        <v>170.5</v>
      </c>
      <c r="K18" s="79">
        <v>15</v>
      </c>
    </row>
    <row r="19" spans="1:11" ht="15.75" thickBot="1" x14ac:dyDescent="0.3">
      <c r="A19" s="97" t="s">
        <v>102</v>
      </c>
      <c r="B19" s="98" t="s">
        <v>78</v>
      </c>
      <c r="C19" s="98" t="s">
        <v>75</v>
      </c>
      <c r="D19" s="99" t="e">
        <f>D20+#REF!+#REF!+#REF!+#REF!</f>
        <v>#REF!</v>
      </c>
      <c r="E19" s="99"/>
      <c r="F19" s="99">
        <f>F20</f>
        <v>34597.5</v>
      </c>
      <c r="G19" s="99"/>
      <c r="H19" s="99">
        <f>H20</f>
        <v>36327.375</v>
      </c>
      <c r="I19" s="99">
        <f>I20</f>
        <v>10</v>
      </c>
      <c r="J19" s="99">
        <f>J20</f>
        <v>38057.25</v>
      </c>
      <c r="K19" s="99"/>
    </row>
    <row r="20" spans="1:11" x14ac:dyDescent="0.25">
      <c r="A20" s="47" t="s">
        <v>114</v>
      </c>
      <c r="B20" t="s">
        <v>115</v>
      </c>
      <c r="C20" s="47" t="s">
        <v>83</v>
      </c>
      <c r="D20" s="92">
        <v>70000</v>
      </c>
      <c r="E20" s="79">
        <f>D20/7.5345</f>
        <v>9290.596589023824</v>
      </c>
      <c r="F20" s="79">
        <f>'[1]Plan proračuna - Rashodi'!F48</f>
        <v>34597.5</v>
      </c>
      <c r="G20" s="79">
        <v>5</v>
      </c>
      <c r="H20" s="79">
        <f>F20*(G20/100)+F20</f>
        <v>36327.375</v>
      </c>
      <c r="I20" s="79">
        <v>10</v>
      </c>
      <c r="J20" s="79">
        <f>F20*(I20/100)+F20</f>
        <v>38057.25</v>
      </c>
      <c r="K20" s="79">
        <v>15</v>
      </c>
    </row>
    <row r="22" spans="1:11" x14ac:dyDescent="0.25">
      <c r="D22" s="100"/>
      <c r="E22" s="100"/>
      <c r="F22" s="100"/>
      <c r="G22" s="100"/>
      <c r="H22" s="100"/>
      <c r="I22" s="100"/>
      <c r="J22" s="100"/>
      <c r="K22" s="100"/>
    </row>
    <row r="23" spans="1:11" x14ac:dyDescent="0.25">
      <c r="C23" s="47"/>
    </row>
    <row r="24" spans="1:11" x14ac:dyDescent="0.25">
      <c r="C24" s="47"/>
    </row>
    <row r="28" spans="1:11" x14ac:dyDescent="0.25">
      <c r="C28" s="47"/>
    </row>
  </sheetData>
  <mergeCells count="7">
    <mergeCell ref="B7:C7"/>
    <mergeCell ref="A1:C1"/>
    <mergeCell ref="A2:C2"/>
    <mergeCell ref="A3:C3"/>
    <mergeCell ref="A4:C4"/>
    <mergeCell ref="A5:B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2025-11-15T10:40:45Z</cp:lastPrinted>
  <dcterms:created xsi:type="dcterms:W3CDTF">2022-08-12T12:51:27Z</dcterms:created>
  <dcterms:modified xsi:type="dcterms:W3CDTF">2025-11-16T07:17:24Z</dcterms:modified>
</cp:coreProperties>
</file>